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snorden.sharepoint.com/sites/o365group-fbp/Delte dokumenter/Finance/Quarterly and annual reporting/Valuation of TC fleet and Cover (Calculator)/Q4 2020/"/>
    </mc:Choice>
  </mc:AlternateContent>
  <xr:revisionPtr revIDLastSave="634" documentId="8_{5AFEA115-44DC-4869-97B6-8EBFAB468139}" xr6:coauthVersionLast="45" xr6:coauthVersionMax="45" xr10:uidLastSave="{61412569-5113-46D8-BD17-F399270FC2E7}"/>
  <bookViews>
    <workbookView xWindow="-120" yWindow="-120" windowWidth="19440" windowHeight="10440" xr2:uid="{00000000-000D-0000-FFFF-FFFF00000000}"/>
  </bookViews>
  <sheets>
    <sheet name="Valuation of TC Cover" sheetId="4" r:id="rId1"/>
    <sheet name="Discount" sheetId="6" r:id="rId2"/>
    <sheet name="Sheet2"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2" i="4" l="1"/>
  <c r="AA43" i="4"/>
  <c r="AA44" i="4"/>
  <c r="AA45" i="4"/>
  <c r="AA46" i="4"/>
  <c r="AA47" i="4"/>
  <c r="AA48" i="4"/>
  <c r="AA49" i="4"/>
  <c r="AA50" i="4"/>
  <c r="AA51" i="4"/>
  <c r="AA52" i="4"/>
  <c r="AA53" i="4"/>
  <c r="AA54" i="4"/>
  <c r="AA55" i="4"/>
  <c r="AA41" i="4"/>
  <c r="AA14" i="4"/>
  <c r="AA15" i="4"/>
  <c r="AA16" i="4"/>
  <c r="AA17" i="4"/>
  <c r="AA18" i="4"/>
  <c r="X42" i="4"/>
  <c r="X43" i="4"/>
  <c r="X44" i="4"/>
  <c r="X45" i="4"/>
  <c r="X46" i="4"/>
  <c r="X47" i="4"/>
  <c r="X48" i="4"/>
  <c r="X49" i="4"/>
  <c r="X50" i="4"/>
  <c r="X51" i="4"/>
  <c r="X52" i="4"/>
  <c r="X53" i="4"/>
  <c r="X54" i="4"/>
  <c r="X55" i="4"/>
  <c r="X41" i="4"/>
  <c r="X14" i="4"/>
  <c r="D7" i="4" s="1"/>
  <c r="X15" i="4"/>
  <c r="X16" i="4"/>
  <c r="X17" i="4"/>
  <c r="X18" i="4"/>
  <c r="R42" i="4"/>
  <c r="R43" i="4"/>
  <c r="R44" i="4"/>
  <c r="R45" i="4"/>
  <c r="R46" i="4"/>
  <c r="R47" i="4"/>
  <c r="R48" i="4"/>
  <c r="R49" i="4"/>
  <c r="R50" i="4"/>
  <c r="R51" i="4"/>
  <c r="R52" i="4"/>
  <c r="R53" i="4"/>
  <c r="R54" i="4"/>
  <c r="R55" i="4"/>
  <c r="R41" i="4"/>
  <c r="R14" i="4"/>
  <c r="R15" i="4"/>
  <c r="R16" i="4"/>
  <c r="R17" i="4"/>
  <c r="O42" i="4"/>
  <c r="O43" i="4"/>
  <c r="O44" i="4"/>
  <c r="O45" i="4"/>
  <c r="O46" i="4"/>
  <c r="O47" i="4"/>
  <c r="O48" i="4"/>
  <c r="O49" i="4"/>
  <c r="O50" i="4"/>
  <c r="O51" i="4"/>
  <c r="O52" i="4"/>
  <c r="O53" i="4"/>
  <c r="O54" i="4"/>
  <c r="O55" i="4"/>
  <c r="O41" i="4"/>
  <c r="O14" i="4"/>
  <c r="O15" i="4"/>
  <c r="O16" i="4"/>
  <c r="O17" i="4"/>
  <c r="O18" i="4"/>
  <c r="I53" i="4"/>
  <c r="I54" i="4"/>
  <c r="I55" i="4"/>
  <c r="I42" i="4"/>
  <c r="I43" i="4"/>
  <c r="I44" i="4"/>
  <c r="I45" i="4"/>
  <c r="I46" i="4"/>
  <c r="I47" i="4"/>
  <c r="I48" i="4"/>
  <c r="I49" i="4"/>
  <c r="I50" i="4"/>
  <c r="I51" i="4"/>
  <c r="I52" i="4"/>
  <c r="I41" i="4"/>
  <c r="I14" i="4"/>
  <c r="I15" i="4"/>
  <c r="I16" i="4"/>
  <c r="F42" i="4"/>
  <c r="F43" i="4"/>
  <c r="F44" i="4"/>
  <c r="F45" i="4"/>
  <c r="F46" i="4"/>
  <c r="F47" i="4"/>
  <c r="F48" i="4"/>
  <c r="F49" i="4"/>
  <c r="F50" i="4"/>
  <c r="F51" i="4"/>
  <c r="F52" i="4"/>
  <c r="F53" i="4"/>
  <c r="F54" i="4"/>
  <c r="F55" i="4"/>
  <c r="F41" i="4"/>
  <c r="F14" i="4"/>
  <c r="F15" i="4"/>
  <c r="F16" i="4"/>
  <c r="E34" i="4"/>
  <c r="E33" i="4"/>
  <c r="E32" i="4"/>
  <c r="D34" i="4"/>
  <c r="D33" i="4"/>
  <c r="D32" i="4"/>
  <c r="E7" i="4"/>
  <c r="E6" i="4"/>
  <c r="E5" i="4"/>
  <c r="D6" i="4"/>
  <c r="D5" i="4"/>
  <c r="AA19" i="4" l="1"/>
  <c r="AA20" i="4"/>
  <c r="AA21" i="4"/>
  <c r="AA22" i="4"/>
  <c r="AA23" i="4"/>
  <c r="AA24" i="4"/>
  <c r="AA25" i="4"/>
  <c r="AA26" i="4"/>
  <c r="AA27" i="4"/>
  <c r="AA28" i="4"/>
  <c r="C3" i="6" l="1"/>
  <c r="C4" i="6"/>
  <c r="C5" i="6"/>
  <c r="A3" i="6"/>
  <c r="A4" i="6"/>
  <c r="A5" i="6"/>
  <c r="U46" i="4"/>
  <c r="U47" i="4" s="1"/>
  <c r="U48" i="4" s="1"/>
  <c r="U49" i="4" s="1"/>
  <c r="U50" i="4" s="1"/>
  <c r="U51" i="4" s="1"/>
  <c r="U52" i="4" s="1"/>
  <c r="U53" i="4" s="1"/>
  <c r="U54" i="4" s="1"/>
  <c r="U55" i="4" s="1"/>
  <c r="L46" i="4"/>
  <c r="L47" i="4" s="1"/>
  <c r="L48" i="4" s="1"/>
  <c r="L49" i="4" s="1"/>
  <c r="L50" i="4" s="1"/>
  <c r="L51" i="4" s="1"/>
  <c r="L52" i="4" s="1"/>
  <c r="L53" i="4" s="1"/>
  <c r="L54" i="4" s="1"/>
  <c r="L55" i="4" s="1"/>
  <c r="B46" i="4"/>
  <c r="B47" i="4" s="1"/>
  <c r="B48" i="4" s="1"/>
  <c r="B49" i="4" s="1"/>
  <c r="B50" i="4" s="1"/>
  <c r="B51" i="4" s="1"/>
  <c r="B52" i="4" s="1"/>
  <c r="B53" i="4" s="1"/>
  <c r="B54" i="4" s="1"/>
  <c r="B55" i="4" s="1"/>
  <c r="U19" i="4"/>
  <c r="U20" i="4" s="1"/>
  <c r="U21" i="4" s="1"/>
  <c r="U22" i="4" s="1"/>
  <c r="U23" i="4" s="1"/>
  <c r="U24" i="4" s="1"/>
  <c r="U25" i="4" s="1"/>
  <c r="U26" i="4" s="1"/>
  <c r="U27" i="4" s="1"/>
  <c r="U28" i="4" s="1"/>
  <c r="L19" i="4"/>
  <c r="L20" i="4" s="1"/>
  <c r="L21" i="4" s="1"/>
  <c r="L22" i="4" s="1"/>
  <c r="L23" i="4" s="1"/>
  <c r="L24" i="4" s="1"/>
  <c r="L25" i="4" s="1"/>
  <c r="L26" i="4" s="1"/>
  <c r="L27" i="4" s="1"/>
  <c r="L28" i="4" s="1"/>
  <c r="B19" i="4"/>
  <c r="B20" i="4" s="1"/>
  <c r="B21" i="4" s="1"/>
  <c r="B22" i="4" s="1"/>
  <c r="B23" i="4" s="1"/>
  <c r="B24" i="4" s="1"/>
  <c r="B25" i="4" s="1"/>
  <c r="B26" i="4" s="1"/>
  <c r="B27" i="4" s="1"/>
  <c r="F17" i="4" l="1"/>
  <c r="F18" i="4"/>
  <c r="F19" i="4"/>
  <c r="F20" i="4"/>
  <c r="F21" i="4"/>
  <c r="F22" i="4"/>
  <c r="F23" i="4"/>
  <c r="F24" i="4"/>
  <c r="F25" i="4"/>
  <c r="F26" i="4"/>
  <c r="I18" i="4" l="1"/>
  <c r="I19" i="4"/>
  <c r="I20" i="4"/>
  <c r="I21" i="4"/>
  <c r="I22" i="4"/>
  <c r="I23" i="4"/>
  <c r="I24" i="4"/>
  <c r="I25" i="4"/>
  <c r="I26" i="4"/>
  <c r="I27" i="4"/>
  <c r="I28" i="4"/>
  <c r="F27" i="4"/>
  <c r="F28" i="4"/>
  <c r="B7" i="6"/>
  <c r="X19" i="4" l="1"/>
  <c r="X20" i="4"/>
  <c r="X21" i="4"/>
  <c r="X22" i="4"/>
  <c r="X23" i="4"/>
  <c r="X24" i="4"/>
  <c r="X25" i="4"/>
  <c r="X26" i="4"/>
  <c r="X27" i="4"/>
  <c r="X28" i="4"/>
  <c r="O19" i="4"/>
  <c r="O20" i="4"/>
  <c r="O21" i="4"/>
  <c r="O22" i="4"/>
  <c r="O23" i="4"/>
  <c r="O24" i="4"/>
  <c r="O25" i="4"/>
  <c r="O26" i="4"/>
  <c r="O27" i="4"/>
  <c r="O28" i="4"/>
  <c r="B8" i="6" l="1"/>
  <c r="R18" i="4" l="1"/>
  <c r="R19" i="4"/>
  <c r="R20" i="4"/>
  <c r="R21" i="4"/>
  <c r="R22" i="4"/>
  <c r="R23" i="4"/>
  <c r="R24" i="4"/>
  <c r="R25" i="4"/>
  <c r="R26" i="4"/>
  <c r="R27" i="4"/>
  <c r="R28" i="4"/>
  <c r="I17" i="4"/>
  <c r="B9" i="6" l="1"/>
  <c r="B10" i="6" s="1"/>
  <c r="B11" i="6" s="1"/>
  <c r="B12" i="6" s="1"/>
  <c r="B13" i="6" s="1"/>
  <c r="B14" i="6" s="1"/>
  <c r="B15" i="6" s="1"/>
  <c r="B16" i="6" s="1"/>
  <c r="B17" i="6" s="1"/>
  <c r="B18" i="6" s="1"/>
  <c r="B19" i="6" s="1"/>
  <c r="A7" i="6" l="1"/>
  <c r="A6" i="6"/>
  <c r="A8" i="6" l="1"/>
  <c r="A9" i="6" l="1"/>
  <c r="Q76" i="2"/>
  <c r="N76" i="2"/>
  <c r="Q53" i="2"/>
  <c r="N53" i="2"/>
  <c r="Q30" i="2"/>
  <c r="N30" i="2"/>
  <c r="Q75" i="2"/>
  <c r="N75" i="2"/>
  <c r="Q52" i="2"/>
  <c r="N52" i="2"/>
  <c r="Q29" i="2"/>
  <c r="N29" i="2"/>
  <c r="Q74" i="2"/>
  <c r="N74" i="2"/>
  <c r="Q51" i="2"/>
  <c r="N51" i="2"/>
  <c r="Q28" i="2"/>
  <c r="N28" i="2"/>
  <c r="Q73" i="2"/>
  <c r="N73" i="2"/>
  <c r="Q50" i="2"/>
  <c r="N50" i="2"/>
  <c r="Q27" i="2"/>
  <c r="N27" i="2"/>
  <c r="Q72" i="2"/>
  <c r="N72" i="2"/>
  <c r="Q49" i="2"/>
  <c r="N49" i="2"/>
  <c r="Q26" i="2"/>
  <c r="N26" i="2"/>
  <c r="Q71" i="2"/>
  <c r="N71" i="2"/>
  <c r="Q48" i="2"/>
  <c r="N48" i="2"/>
  <c r="Q25" i="2"/>
  <c r="N25" i="2"/>
  <c r="Q70" i="2"/>
  <c r="N70" i="2"/>
  <c r="Q47" i="2"/>
  <c r="N47" i="2"/>
  <c r="Q24" i="2"/>
  <c r="N24" i="2"/>
  <c r="Q69" i="2"/>
  <c r="N69" i="2"/>
  <c r="Q46" i="2"/>
  <c r="N46" i="2"/>
  <c r="Q23" i="2"/>
  <c r="N23" i="2"/>
  <c r="Q68" i="2"/>
  <c r="N68" i="2"/>
  <c r="Q45" i="2"/>
  <c r="N45" i="2"/>
  <c r="Q22" i="2"/>
  <c r="N22" i="2"/>
  <c r="Q67" i="2"/>
  <c r="N67" i="2"/>
  <c r="Q44" i="2"/>
  <c r="N44" i="2"/>
  <c r="Q21" i="2"/>
  <c r="N21" i="2"/>
  <c r="Q66" i="2"/>
  <c r="N66" i="2"/>
  <c r="Q43" i="2"/>
  <c r="N43" i="2"/>
  <c r="Q20" i="2"/>
  <c r="N20" i="2"/>
  <c r="Q65" i="2"/>
  <c r="N65" i="2"/>
  <c r="Q42" i="2"/>
  <c r="N42" i="2"/>
  <c r="Q19" i="2"/>
  <c r="N19" i="2"/>
  <c r="Q64" i="2"/>
  <c r="N64" i="2"/>
  <c r="Q41" i="2"/>
  <c r="N41" i="2"/>
  <c r="Q18" i="2"/>
  <c r="N18" i="2"/>
  <c r="Q63" i="2"/>
  <c r="N63" i="2"/>
  <c r="Q40" i="2"/>
  <c r="N40" i="2"/>
  <c r="Q17" i="2"/>
  <c r="N17" i="2"/>
  <c r="Q62" i="2"/>
  <c r="N62" i="2"/>
  <c r="Q39" i="2"/>
  <c r="N39" i="2"/>
  <c r="Q16" i="2"/>
  <c r="N16" i="2"/>
  <c r="Q61" i="2"/>
  <c r="N61" i="2"/>
  <c r="Q38" i="2"/>
  <c r="N38" i="2"/>
  <c r="Q15" i="2"/>
  <c r="N15" i="2"/>
  <c r="Q60" i="2"/>
  <c r="N60" i="2"/>
  <c r="Q37" i="2"/>
  <c r="N37" i="2"/>
  <c r="Q14" i="2"/>
  <c r="N14" i="2"/>
  <c r="Q59" i="2"/>
  <c r="O7" i="2" s="1"/>
  <c r="N59" i="2"/>
  <c r="Q36" i="2"/>
  <c r="O6" i="2" s="1"/>
  <c r="N36" i="2"/>
  <c r="M6" i="2" s="1"/>
  <c r="Q13" i="2"/>
  <c r="O5" i="2" s="1"/>
  <c r="N13" i="2"/>
  <c r="M5" i="2" s="1"/>
  <c r="H76" i="2"/>
  <c r="E76" i="2"/>
  <c r="H53" i="2"/>
  <c r="E53" i="2"/>
  <c r="H30" i="2"/>
  <c r="E30" i="2"/>
  <c r="H75" i="2"/>
  <c r="E75" i="2"/>
  <c r="H52" i="2"/>
  <c r="E52" i="2"/>
  <c r="H29" i="2"/>
  <c r="E29" i="2"/>
  <c r="H74" i="2"/>
  <c r="E74" i="2"/>
  <c r="H51" i="2"/>
  <c r="E51" i="2"/>
  <c r="H28" i="2"/>
  <c r="E28" i="2"/>
  <c r="H73" i="2"/>
  <c r="E73" i="2"/>
  <c r="H50" i="2"/>
  <c r="E50" i="2"/>
  <c r="H27" i="2"/>
  <c r="E27" i="2"/>
  <c r="H72" i="2"/>
  <c r="E72" i="2"/>
  <c r="H49" i="2"/>
  <c r="E49" i="2"/>
  <c r="H26" i="2"/>
  <c r="E26" i="2"/>
  <c r="H71" i="2"/>
  <c r="E71" i="2"/>
  <c r="H48" i="2"/>
  <c r="E48" i="2"/>
  <c r="H25" i="2"/>
  <c r="E25" i="2"/>
  <c r="H70" i="2"/>
  <c r="E70" i="2"/>
  <c r="H47" i="2"/>
  <c r="E47" i="2"/>
  <c r="H24" i="2"/>
  <c r="E24" i="2"/>
  <c r="H69" i="2"/>
  <c r="E69" i="2"/>
  <c r="H46" i="2"/>
  <c r="E46" i="2"/>
  <c r="H23" i="2"/>
  <c r="E23" i="2"/>
  <c r="H68" i="2"/>
  <c r="E68" i="2"/>
  <c r="H45" i="2"/>
  <c r="E45" i="2"/>
  <c r="H22" i="2"/>
  <c r="E22" i="2"/>
  <c r="H67" i="2"/>
  <c r="E67" i="2"/>
  <c r="H44" i="2"/>
  <c r="E44" i="2"/>
  <c r="H21" i="2"/>
  <c r="E21" i="2"/>
  <c r="H66" i="2"/>
  <c r="E66" i="2"/>
  <c r="H43" i="2"/>
  <c r="E43" i="2"/>
  <c r="H20" i="2"/>
  <c r="E20" i="2"/>
  <c r="H65" i="2"/>
  <c r="E65" i="2"/>
  <c r="H42" i="2"/>
  <c r="E42" i="2"/>
  <c r="H19" i="2"/>
  <c r="E19" i="2"/>
  <c r="H64" i="2"/>
  <c r="E64" i="2"/>
  <c r="H41" i="2"/>
  <c r="E41" i="2"/>
  <c r="H18" i="2"/>
  <c r="E18" i="2"/>
  <c r="H63" i="2"/>
  <c r="E63" i="2"/>
  <c r="H40" i="2"/>
  <c r="E40" i="2"/>
  <c r="H17" i="2"/>
  <c r="E17" i="2"/>
  <c r="H62" i="2"/>
  <c r="E62" i="2"/>
  <c r="H39" i="2"/>
  <c r="E39" i="2"/>
  <c r="H16" i="2"/>
  <c r="E16" i="2"/>
  <c r="H61" i="2"/>
  <c r="E61" i="2"/>
  <c r="H38" i="2"/>
  <c r="E38" i="2"/>
  <c r="H15" i="2"/>
  <c r="E15" i="2"/>
  <c r="H60" i="2"/>
  <c r="E60" i="2"/>
  <c r="H37" i="2"/>
  <c r="E37" i="2"/>
  <c r="H14" i="2"/>
  <c r="E14" i="2"/>
  <c r="H59" i="2"/>
  <c r="E59" i="2"/>
  <c r="H36" i="2"/>
  <c r="F6" i="2" s="1"/>
  <c r="E36" i="2"/>
  <c r="H13" i="2"/>
  <c r="F5" i="2" s="1"/>
  <c r="E13" i="2"/>
  <c r="D5" i="2" s="1"/>
  <c r="F7" i="2"/>
  <c r="M7" i="2" l="1"/>
  <c r="A10" i="6"/>
  <c r="D7" i="2"/>
  <c r="G7" i="2" s="1"/>
  <c r="D6" i="2"/>
  <c r="P6" i="2"/>
  <c r="G6" i="2"/>
  <c r="G5" i="2"/>
  <c r="P5" i="2"/>
  <c r="P7" i="2"/>
  <c r="A11" i="6" l="1"/>
  <c r="G8" i="2"/>
  <c r="P8" i="2"/>
  <c r="C6" i="6"/>
  <c r="A12" i="6" l="1"/>
  <c r="C7" i="6"/>
  <c r="A13" i="6" l="1"/>
  <c r="C8" i="6"/>
  <c r="A14" i="6" l="1"/>
  <c r="C9" i="6"/>
  <c r="A15" i="6" l="1"/>
  <c r="C10" i="6"/>
  <c r="B28" i="4" l="1"/>
  <c r="A17" i="6" s="1"/>
  <c r="A16" i="6"/>
  <c r="C11" i="6"/>
  <c r="C12" i="6" l="1"/>
  <c r="C13" i="6" l="1"/>
  <c r="C14" i="6" l="1"/>
  <c r="C15" i="6" l="1"/>
  <c r="C16" i="6" l="1"/>
  <c r="C17" i="6" l="1"/>
  <c r="C18" i="6" l="1"/>
  <c r="C19" i="6"/>
  <c r="G7" i="4" l="1"/>
  <c r="G6" i="4"/>
  <c r="G5" i="4"/>
  <c r="G34" i="4"/>
  <c r="G33" i="4"/>
  <c r="G32" i="4"/>
  <c r="G8" i="4" l="1"/>
  <c r="G9" i="4" s="1"/>
  <c r="G35" i="4"/>
  <c r="G36" i="4"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3">
    <s v="SRVBIPROD01 Exposure2"/>
    <s v="{[History].[History].&amp;[0]}"/>
    <s v="{[ExposureCategory].[ExposureCategory].&amp;[1]}"/>
    <s v="{[ExposureType].[ExposureType].&amp;[1],[ExposureType].[ExposureType].&amp;[4]}"/>
    <s v="[VesselType].[VesselType].&amp;[24699]"/>
    <s v="[Measures].[Days]"/>
    <s v="{[BusinessUnitGroup].[BusinessUnitGroup].&amp;[22]}"/>
    <s v="[Calendar].[Calendar].[Year].&amp;[2018]"/>
    <s v="{[ContractType].[ContractType].&amp;[2],[ContractType].[ContractType].&amp;[3],[ContractType].[ContractType].&amp;[12],[ContractType].[ContractType].&amp;[14],[ContractType].[ContractType].&amp;[15],[ContractType].[ContractType].&amp;[17],[ContractType].[ContractType].&amp;[18]}"/>
    <s v="{[HistoryDate].[HistoryDate].&amp;[20171003]}"/>
    <s v="{[ScenarioGroup].[ScenarioGroup].&amp;[2]}"/>
    <s v="{[AccountingUnitGroup].[AccountingUnitGroup].&amp;[2]}"/>
    <s v="[Calendar].[Calendar].[Year].&amp;[2019]"/>
    <s v="[Calendar].[Calendar].[Year].&amp;[2020]"/>
    <s v="[Calendar].[Calendar].[Year].&amp;[2021]"/>
    <s v="[Calendar].[Calendar].[Year].&amp;[2022]"/>
    <s v="[Calendar].[Calendar].[Year].&amp;[2023]"/>
    <s v="[Calendar].[Calendar].[Year].&amp;[2024]"/>
    <s v="[VesselType].[VesselType].&amp;[24695]"/>
    <s v="[Calendar].[Calendar].[Year].&amp;[2025]"/>
    <s v="[VesselType].[VesselType].&amp;[24696]"/>
    <s v="[VesselType].[VesselType].&amp;[24700]"/>
    <s v="[VesselType].[VesselType].&amp;[24698]"/>
    <s v="[VesselType].[VesselType].&amp;[24697]"/>
    <s v="{[ExposureCategory].[ExposureCategory].&amp;[2]}"/>
    <s v="{[ContractType].[ContractType].&amp;[1],[ContractType].[ContractType].&amp;[4],[ContractType].[ContractType].&amp;[5],[ContractType].[ContractType].&amp;[6],[ContractType].[ContractType].&amp;[7],[ContractType].[ContractType].&amp;[9],[ContractType].[ContractType].&amp;[-1],[ContractType].[ContractType].&amp;[10],[ContractType].[ContractType].&amp;[11],[ContractType].[ContractType].&amp;[13],[ContractType].[ContractType].&amp;[16],[ContractType].[ContractType].&amp;[17],[ContractType].[ContractType].&amp;[19]}"/>
    <s v="{[ScenarioGroup].[ScenarioGroup].&amp;[14]}"/>
    <s v="[Calendar].[Calendar].[Year].&amp;[2026]"/>
    <s v="[Calendar].[Calendar].[Year].&amp;[2027]"/>
    <s v="[Calendar].[Calendar].[Year].&amp;[2028]"/>
    <s v="[Calendar].[Calendar].[Year].&amp;[2029]"/>
    <s v="[Calendar].[Calendar].[Year].&amp;[2030]"/>
    <s v="[Calendar].[Calendar].[Year].&amp;[2031]"/>
  </metadataStrings>
  <mdxMetadata count="66">
    <mdx n="0" f="v">
      <t c="11">
        <n x="1" s="1"/>
        <n x="2" s="1"/>
        <n x="3" s="1"/>
        <n x="4"/>
        <n x="5"/>
        <n x="6" s="1"/>
        <n x="7"/>
        <n x="8" s="1"/>
        <n x="9" s="1"/>
        <n x="10" s="1"/>
        <n x="11" s="1"/>
      </t>
    </mdx>
    <mdx n="0" f="v">
      <t c="11">
        <n x="1" s="1"/>
        <n x="2" s="1"/>
        <n x="3" s="1"/>
        <n x="4"/>
        <n x="5"/>
        <n x="6" s="1"/>
        <n x="12"/>
        <n x="8" s="1"/>
        <n x="9" s="1"/>
        <n x="10" s="1"/>
        <n x="11" s="1"/>
      </t>
    </mdx>
    <mdx n="0" f="v">
      <t c="11">
        <n x="1" s="1"/>
        <n x="2" s="1"/>
        <n x="3" s="1"/>
        <n x="4"/>
        <n x="5"/>
        <n x="6" s="1"/>
        <n x="13"/>
        <n x="8" s="1"/>
        <n x="9" s="1"/>
        <n x="10" s="1"/>
        <n x="11" s="1"/>
      </t>
    </mdx>
    <mdx n="0" f="v">
      <t c="11">
        <n x="1" s="1"/>
        <n x="2" s="1"/>
        <n x="3" s="1"/>
        <n x="4"/>
        <n x="5"/>
        <n x="6" s="1"/>
        <n x="14"/>
        <n x="8" s="1"/>
        <n x="9" s="1"/>
        <n x="10" s="1"/>
        <n x="11" s="1"/>
      </t>
    </mdx>
    <mdx n="0" f="v">
      <t c="11">
        <n x="1" s="1"/>
        <n x="2" s="1"/>
        <n x="3" s="1"/>
        <n x="4"/>
        <n x="5"/>
        <n x="6" s="1"/>
        <n x="15"/>
        <n x="8" s="1"/>
        <n x="9" s="1"/>
        <n x="10" s="1"/>
        <n x="11" s="1"/>
      </t>
    </mdx>
    <mdx n="0" f="v">
      <t c="11">
        <n x="1" s="1"/>
        <n x="2" s="1"/>
        <n x="3" s="1"/>
        <n x="4"/>
        <n x="5"/>
        <n x="6" s="1"/>
        <n x="16"/>
        <n x="8" s="1"/>
        <n x="9" s="1"/>
        <n x="10" s="1"/>
        <n x="11" s="1"/>
      </t>
    </mdx>
    <mdx n="0" f="v">
      <t c="11">
        <n x="1" s="1"/>
        <n x="2" s="1"/>
        <n x="3" s="1"/>
        <n x="4"/>
        <n x="5"/>
        <n x="6" s="1"/>
        <n x="17"/>
        <n x="8" s="1"/>
        <n x="9" s="1"/>
        <n x="10" s="1"/>
        <n x="11" s="1"/>
      </t>
    </mdx>
    <mdx n="0" f="v">
      <t c="11">
        <n x="1" s="1"/>
        <n x="2" s="1"/>
        <n x="3" s="1"/>
        <n x="18"/>
        <n x="5"/>
        <n x="6" s="1"/>
        <n x="7"/>
        <n x="8" s="1"/>
        <n x="9" s="1"/>
        <n x="10" s="1"/>
        <n x="11" s="1"/>
      </t>
    </mdx>
    <mdx n="0" f="v">
      <t c="11">
        <n x="1" s="1"/>
        <n x="2" s="1"/>
        <n x="3" s="1"/>
        <n x="18"/>
        <n x="5"/>
        <n x="6" s="1"/>
        <n x="12"/>
        <n x="8" s="1"/>
        <n x="9" s="1"/>
        <n x="10" s="1"/>
        <n x="11" s="1"/>
      </t>
    </mdx>
    <mdx n="0" f="v">
      <t c="11">
        <n x="1" s="1"/>
        <n x="2" s="1"/>
        <n x="3" s="1"/>
        <n x="18"/>
        <n x="5"/>
        <n x="6" s="1"/>
        <n x="13"/>
        <n x="8" s="1"/>
        <n x="9" s="1"/>
        <n x="10" s="1"/>
        <n x="11" s="1"/>
      </t>
    </mdx>
    <mdx n="0" f="v">
      <t c="11">
        <n x="1" s="1"/>
        <n x="2" s="1"/>
        <n x="3" s="1"/>
        <n x="18"/>
        <n x="5"/>
        <n x="6" s="1"/>
        <n x="14"/>
        <n x="8" s="1"/>
        <n x="9" s="1"/>
        <n x="10" s="1"/>
        <n x="11" s="1"/>
      </t>
    </mdx>
    <mdx n="0" f="v">
      <t c="11">
        <n x="1" s="1"/>
        <n x="2" s="1"/>
        <n x="3" s="1"/>
        <n x="18"/>
        <n x="5"/>
        <n x="6" s="1"/>
        <n x="15"/>
        <n x="8" s="1"/>
        <n x="9" s="1"/>
        <n x="10" s="1"/>
        <n x="11" s="1"/>
      </t>
    </mdx>
    <mdx n="0" f="v">
      <t c="11">
        <n x="1" s="1"/>
        <n x="2" s="1"/>
        <n x="3" s="1"/>
        <n x="18"/>
        <n x="5"/>
        <n x="6" s="1"/>
        <n x="16"/>
        <n x="8" s="1"/>
        <n x="9" s="1"/>
        <n x="10" s="1"/>
        <n x="11" s="1"/>
      </t>
    </mdx>
    <mdx n="0" f="v">
      <t c="11">
        <n x="1" s="1"/>
        <n x="2" s="1"/>
        <n x="3" s="1"/>
        <n x="18"/>
        <n x="5"/>
        <n x="6" s="1"/>
        <n x="17"/>
        <n x="8" s="1"/>
        <n x="9" s="1"/>
        <n x="10" s="1"/>
        <n x="11" s="1"/>
      </t>
    </mdx>
    <mdx n="0" f="v">
      <t c="11">
        <n x="1" s="1"/>
        <n x="2" s="1"/>
        <n x="3" s="1"/>
        <n x="18"/>
        <n x="5"/>
        <n x="6" s="1"/>
        <n x="19"/>
        <n x="8" s="1"/>
        <n x="9" s="1"/>
        <n x="10" s="1"/>
        <n x="11" s="1"/>
      </t>
    </mdx>
    <mdx n="0" f="v">
      <t c="11">
        <n x="1" s="1"/>
        <n x="2" s="1"/>
        <n x="3" s="1"/>
        <n x="20"/>
        <n x="5"/>
        <n x="6" s="1"/>
        <n x="7"/>
        <n x="8" s="1"/>
        <n x="9" s="1"/>
        <n x="10" s="1"/>
        <n x="11" s="1"/>
      </t>
    </mdx>
    <mdx n="0" f="v">
      <t c="11">
        <n x="1" s="1"/>
        <n x="2" s="1"/>
        <n x="3" s="1"/>
        <n x="20"/>
        <n x="5"/>
        <n x="6" s="1"/>
        <n x="12"/>
        <n x="8" s="1"/>
        <n x="9" s="1"/>
        <n x="10" s="1"/>
        <n x="11" s="1"/>
      </t>
    </mdx>
    <mdx n="0" f="v">
      <t c="11">
        <n x="1" s="1"/>
        <n x="2" s="1"/>
        <n x="3" s="1"/>
        <n x="20"/>
        <n x="5"/>
        <n x="6" s="1"/>
        <n x="13"/>
        <n x="8" s="1"/>
        <n x="9" s="1"/>
        <n x="10" s="1"/>
        <n x="11" s="1"/>
      </t>
    </mdx>
    <mdx n="0" f="v">
      <t c="11">
        <n x="1" s="1"/>
        <n x="2" s="1"/>
        <n x="3" s="1"/>
        <n x="20"/>
        <n x="5"/>
        <n x="6" s="1"/>
        <n x="14"/>
        <n x="8" s="1"/>
        <n x="9" s="1"/>
        <n x="10" s="1"/>
        <n x="11" s="1"/>
      </t>
    </mdx>
    <mdx n="0" f="v">
      <t c="11">
        <n x="1" s="1"/>
        <n x="2" s="1"/>
        <n x="3" s="1"/>
        <n x="21"/>
        <n x="5"/>
        <n x="6" s="1"/>
        <n x="12"/>
        <n x="8" s="1"/>
        <n x="9" s="1"/>
        <n x="10" s="1"/>
        <n x="11" s="1"/>
      </t>
    </mdx>
    <mdx n="0" f="v">
      <t c="11">
        <n x="1" s="1"/>
        <n x="2" s="1"/>
        <n x="3" s="1"/>
        <n x="21"/>
        <n x="5"/>
        <n x="6" s="1"/>
        <n x="13"/>
        <n x="8" s="1"/>
        <n x="9" s="1"/>
        <n x="10" s="1"/>
        <n x="11" s="1"/>
      </t>
    </mdx>
    <mdx n="0" f="v">
      <t c="11">
        <n x="1" s="1"/>
        <n x="2" s="1"/>
        <n x="3" s="1"/>
        <n x="21"/>
        <n x="5"/>
        <n x="6" s="1"/>
        <n x="7"/>
        <n x="8" s="1"/>
        <n x="9" s="1"/>
        <n x="10" s="1"/>
        <n x="11" s="1"/>
      </t>
    </mdx>
    <mdx n="0" f="v">
      <t c="11">
        <n x="1" s="1"/>
        <n x="2" s="1"/>
        <n x="3" s="1"/>
        <n x="22"/>
        <n x="5"/>
        <n x="6" s="1"/>
        <n x="7"/>
        <n x="8" s="1"/>
        <n x="9" s="1"/>
        <n x="10" s="1"/>
        <n x="11" s="1"/>
      </t>
    </mdx>
    <mdx n="0" f="v">
      <t c="11">
        <n x="1" s="1"/>
        <n x="2" s="1"/>
        <n x="3" s="1"/>
        <n x="22"/>
        <n x="5"/>
        <n x="6" s="1"/>
        <n x="12"/>
        <n x="8" s="1"/>
        <n x="9" s="1"/>
        <n x="10" s="1"/>
        <n x="11" s="1"/>
      </t>
    </mdx>
    <mdx n="0" f="v">
      <t c="11">
        <n x="1" s="1"/>
        <n x="2" s="1"/>
        <n x="3" s="1"/>
        <n x="22"/>
        <n x="5"/>
        <n x="6" s="1"/>
        <n x="13"/>
        <n x="8" s="1"/>
        <n x="9" s="1"/>
        <n x="10" s="1"/>
        <n x="11" s="1"/>
      </t>
    </mdx>
    <mdx n="0" f="v">
      <t c="11">
        <n x="1" s="1"/>
        <n x="2" s="1"/>
        <n x="3" s="1"/>
        <n x="22"/>
        <n x="5"/>
        <n x="6" s="1"/>
        <n x="14"/>
        <n x="8" s="1"/>
        <n x="9" s="1"/>
        <n x="10" s="1"/>
        <n x="11" s="1"/>
      </t>
    </mdx>
    <mdx n="0" f="v">
      <t c="11">
        <n x="1" s="1"/>
        <n x="2" s="1"/>
        <n x="3" s="1"/>
        <n x="22"/>
        <n x="5"/>
        <n x="6" s="1"/>
        <n x="15"/>
        <n x="8" s="1"/>
        <n x="9" s="1"/>
        <n x="10" s="1"/>
        <n x="11" s="1"/>
      </t>
    </mdx>
    <mdx n="0" f="v">
      <t c="11">
        <n x="1" s="1"/>
        <n x="2" s="1"/>
        <n x="3" s="1"/>
        <n x="22"/>
        <n x="5"/>
        <n x="6" s="1"/>
        <n x="16"/>
        <n x="8" s="1"/>
        <n x="9" s="1"/>
        <n x="10" s="1"/>
        <n x="11" s="1"/>
      </t>
    </mdx>
    <mdx n="0" f="v">
      <t c="11">
        <n x="1" s="1"/>
        <n x="2" s="1"/>
        <n x="3" s="1"/>
        <n x="22"/>
        <n x="5"/>
        <n x="6" s="1"/>
        <n x="17"/>
        <n x="8" s="1"/>
        <n x="9" s="1"/>
        <n x="10" s="1"/>
        <n x="11" s="1"/>
      </t>
    </mdx>
    <mdx n="0" f="v">
      <t c="11">
        <n x="1" s="1"/>
        <n x="2" s="1"/>
        <n x="3" s="1"/>
        <n x="22"/>
        <n x="5"/>
        <n x="6" s="1"/>
        <n x="19"/>
        <n x="8" s="1"/>
        <n x="9" s="1"/>
        <n x="10" s="1"/>
        <n x="11" s="1"/>
      </t>
    </mdx>
    <mdx n="0" f="v">
      <t c="11">
        <n x="1" s="1"/>
        <n x="2" s="1"/>
        <n x="3" s="1"/>
        <n x="23"/>
        <n x="5"/>
        <n x="6" s="1"/>
        <n x="7"/>
        <n x="8" s="1"/>
        <n x="9" s="1"/>
        <n x="10" s="1"/>
        <n x="11" s="1"/>
      </t>
    </mdx>
    <mdx n="0" f="v">
      <t c="11">
        <n x="1" s="1"/>
        <n x="2" s="1"/>
        <n x="3" s="1"/>
        <n x="23"/>
        <n x="5"/>
        <n x="6" s="1"/>
        <n x="12"/>
        <n x="8" s="1"/>
        <n x="9" s="1"/>
        <n x="10" s="1"/>
        <n x="11" s="1"/>
      </t>
    </mdx>
    <mdx n="0" f="v">
      <t c="11">
        <n x="1" s="1"/>
        <n x="2" s="1"/>
        <n x="3" s="1"/>
        <n x="23"/>
        <n x="5"/>
        <n x="6" s="1"/>
        <n x="13"/>
        <n x="8" s="1"/>
        <n x="9" s="1"/>
        <n x="10" s="1"/>
        <n x="11" s="1"/>
      </t>
    </mdx>
    <mdx n="0" f="v">
      <t c="11">
        <n x="1" s="1"/>
        <n x="24" s="1"/>
        <n x="3" s="1"/>
        <n x="4"/>
        <n x="5"/>
        <n x="6" s="1"/>
        <n x="7"/>
        <n x="25" s="1"/>
        <n x="9" s="1"/>
        <n x="26" s="1"/>
        <n x="11" s="1"/>
      </t>
    </mdx>
    <mdx n="0" f="v">
      <t c="11">
        <n x="1" s="1"/>
        <n x="24" s="1"/>
        <n x="3" s="1"/>
        <n x="4"/>
        <n x="5"/>
        <n x="6" s="1"/>
        <n x="12"/>
        <n x="25" s="1"/>
        <n x="9" s="1"/>
        <n x="26" s="1"/>
        <n x="11" s="1"/>
      </t>
    </mdx>
    <mdx n="0" f="v">
      <t c="11">
        <n x="1" s="1"/>
        <n x="24" s="1"/>
        <n x="3" s="1"/>
        <n x="4"/>
        <n x="5"/>
        <n x="6" s="1"/>
        <n x="13"/>
        <n x="25" s="1"/>
        <n x="9" s="1"/>
        <n x="26" s="1"/>
        <n x="11" s="1"/>
      </t>
    </mdx>
    <mdx n="0" f="v">
      <t c="11">
        <n x="1" s="1"/>
        <n x="24" s="1"/>
        <n x="3" s="1"/>
        <n x="4"/>
        <n x="5"/>
        <n x="6" s="1"/>
        <n x="14"/>
        <n x="25" s="1"/>
        <n x="9" s="1"/>
        <n x="26" s="1"/>
        <n x="11" s="1"/>
      </t>
    </mdx>
    <mdx n="0" f="v">
      <t c="11">
        <n x="1" s="1"/>
        <n x="24" s="1"/>
        <n x="3" s="1"/>
        <n x="4"/>
        <n x="5"/>
        <n x="6" s="1"/>
        <n x="15"/>
        <n x="25" s="1"/>
        <n x="9" s="1"/>
        <n x="26" s="1"/>
        <n x="11" s="1"/>
      </t>
    </mdx>
    <mdx n="0" f="v">
      <t c="11">
        <n x="1" s="1"/>
        <n x="24" s="1"/>
        <n x="3" s="1"/>
        <n x="4"/>
        <n x="5"/>
        <n x="6" s="1"/>
        <n x="16"/>
        <n x="25" s="1"/>
        <n x="9" s="1"/>
        <n x="26" s="1"/>
        <n x="11" s="1"/>
      </t>
    </mdx>
    <mdx n="0" f="v">
      <t c="11">
        <n x="1" s="1"/>
        <n x="24" s="1"/>
        <n x="3" s="1"/>
        <n x="4"/>
        <n x="5"/>
        <n x="6" s="1"/>
        <n x="17"/>
        <n x="25" s="1"/>
        <n x="9" s="1"/>
        <n x="26" s="1"/>
        <n x="11" s="1"/>
      </t>
    </mdx>
    <mdx n="0" f="v">
      <t c="11">
        <n x="1" s="1"/>
        <n x="24" s="1"/>
        <n x="3" s="1"/>
        <n x="4"/>
        <n x="5"/>
        <n x="6" s="1"/>
        <n x="19"/>
        <n x="25" s="1"/>
        <n x="9" s="1"/>
        <n x="26" s="1"/>
        <n x="11" s="1"/>
      </t>
    </mdx>
    <mdx n="0" f="v">
      <t c="11">
        <n x="1" s="1"/>
        <n x="24" s="1"/>
        <n x="3" s="1"/>
        <n x="4"/>
        <n x="5"/>
        <n x="6" s="1"/>
        <n x="27"/>
        <n x="25" s="1"/>
        <n x="9" s="1"/>
        <n x="26" s="1"/>
        <n x="11" s="1"/>
      </t>
    </mdx>
    <mdx n="0" f="v">
      <t c="11">
        <n x="1" s="1"/>
        <n x="24" s="1"/>
        <n x="3" s="1"/>
        <n x="18"/>
        <n x="5"/>
        <n x="6" s="1"/>
        <n x="7"/>
        <n x="25" s="1"/>
        <n x="9" s="1"/>
        <n x="26" s="1"/>
        <n x="11" s="1"/>
      </t>
    </mdx>
    <mdx n="0" f="v">
      <t c="11">
        <n x="1" s="1"/>
        <n x="24" s="1"/>
        <n x="3" s="1"/>
        <n x="18"/>
        <n x="5"/>
        <n x="6" s="1"/>
        <n x="12"/>
        <n x="25" s="1"/>
        <n x="9" s="1"/>
        <n x="26" s="1"/>
        <n x="11" s="1"/>
      </t>
    </mdx>
    <mdx n="0" f="v">
      <t c="11">
        <n x="1" s="1"/>
        <n x="24" s="1"/>
        <n x="3" s="1"/>
        <n x="18"/>
        <n x="5"/>
        <n x="6" s="1"/>
        <n x="13"/>
        <n x="25" s="1"/>
        <n x="9" s="1"/>
        <n x="26" s="1"/>
        <n x="11" s="1"/>
      </t>
    </mdx>
    <mdx n="0" f="v">
      <t c="11">
        <n x="1" s="1"/>
        <n x="24" s="1"/>
        <n x="3" s="1"/>
        <n x="18"/>
        <n x="5"/>
        <n x="6" s="1"/>
        <n x="14"/>
        <n x="25" s="1"/>
        <n x="9" s="1"/>
        <n x="26" s="1"/>
        <n x="11" s="1"/>
      </t>
    </mdx>
    <mdx n="0" f="v">
      <t c="11">
        <n x="1" s="1"/>
        <n x="24" s="1"/>
        <n x="3" s="1"/>
        <n x="18"/>
        <n x="5"/>
        <n x="6" s="1"/>
        <n x="15"/>
        <n x="25" s="1"/>
        <n x="9" s="1"/>
        <n x="26" s="1"/>
        <n x="11" s="1"/>
      </t>
    </mdx>
    <mdx n="0" f="v">
      <t c="11">
        <n x="1" s="1"/>
        <n x="24" s="1"/>
        <n x="3" s="1"/>
        <n x="18"/>
        <n x="5"/>
        <n x="6" s="1"/>
        <n x="16"/>
        <n x="25" s="1"/>
        <n x="9" s="1"/>
        <n x="26" s="1"/>
        <n x="11" s="1"/>
      </t>
    </mdx>
    <mdx n="0" f="v">
      <t c="11">
        <n x="1" s="1"/>
        <n x="24" s="1"/>
        <n x="3" s="1"/>
        <n x="18"/>
        <n x="5"/>
        <n x="6" s="1"/>
        <n x="17"/>
        <n x="25" s="1"/>
        <n x="9" s="1"/>
        <n x="26" s="1"/>
        <n x="11" s="1"/>
      </t>
    </mdx>
    <mdx n="0" f="v">
      <t c="11">
        <n x="1" s="1"/>
        <n x="24" s="1"/>
        <n x="3" s="1"/>
        <n x="18"/>
        <n x="5"/>
        <n x="6" s="1"/>
        <n x="19"/>
        <n x="25" s="1"/>
        <n x="9" s="1"/>
        <n x="26" s="1"/>
        <n x="11" s="1"/>
      </t>
    </mdx>
    <mdx n="0" f="v">
      <t c="11">
        <n x="1" s="1"/>
        <n x="24" s="1"/>
        <n x="3" s="1"/>
        <n x="18"/>
        <n x="5"/>
        <n x="6" s="1"/>
        <n x="27"/>
        <n x="25" s="1"/>
        <n x="9" s="1"/>
        <n x="26" s="1"/>
        <n x="11" s="1"/>
      </t>
    </mdx>
    <mdx n="0" f="v">
      <t c="11">
        <n x="1" s="1"/>
        <n x="24" s="1"/>
        <n x="3" s="1"/>
        <n x="18"/>
        <n x="5"/>
        <n x="6" s="1"/>
        <n x="28"/>
        <n x="25" s="1"/>
        <n x="9" s="1"/>
        <n x="26" s="1"/>
        <n x="11" s="1"/>
      </t>
    </mdx>
    <mdx n="0" f="v">
      <t c="11">
        <n x="1" s="1"/>
        <n x="24" s="1"/>
        <n x="3" s="1"/>
        <n x="18"/>
        <n x="5"/>
        <n x="6" s="1"/>
        <n x="29"/>
        <n x="25" s="1"/>
        <n x="9" s="1"/>
        <n x="26" s="1"/>
        <n x="11" s="1"/>
      </t>
    </mdx>
    <mdx n="0" f="v">
      <t c="11">
        <n x="1" s="1"/>
        <n x="24" s="1"/>
        <n x="3" s="1"/>
        <n x="18"/>
        <n x="5"/>
        <n x="6" s="1"/>
        <n x="30"/>
        <n x="25" s="1"/>
        <n x="9" s="1"/>
        <n x="26" s="1"/>
        <n x="11" s="1"/>
      </t>
    </mdx>
    <mdx n="0" f="v">
      <t c="11">
        <n x="1" s="1"/>
        <n x="24" s="1"/>
        <n x="3" s="1"/>
        <n x="18"/>
        <n x="5"/>
        <n x="6" s="1"/>
        <n x="31"/>
        <n x="25" s="1"/>
        <n x="9" s="1"/>
        <n x="26" s="1"/>
        <n x="11" s="1"/>
      </t>
    </mdx>
    <mdx n="0" f="v">
      <t c="11">
        <n x="1" s="1"/>
        <n x="24" s="1"/>
        <n x="3" s="1"/>
        <n x="18"/>
        <n x="5"/>
        <n x="6" s="1"/>
        <n x="32"/>
        <n x="25" s="1"/>
        <n x="9" s="1"/>
        <n x="26" s="1"/>
        <n x="11" s="1"/>
      </t>
    </mdx>
    <mdx n="0" f="v">
      <t c="11">
        <n x="1" s="1"/>
        <n x="24" s="1"/>
        <n x="3" s="1"/>
        <n x="20"/>
        <n x="5"/>
        <n x="6" s="1"/>
        <n x="13"/>
        <n x="25" s="1"/>
        <n x="9" s="1"/>
        <n x="26" s="1"/>
        <n x="11" s="1"/>
      </t>
    </mdx>
    <mdx n="0" f="v">
      <t c="11">
        <n x="1" s="1"/>
        <n x="24" s="1"/>
        <n x="3" s="1"/>
        <n x="20"/>
        <n x="5"/>
        <n x="6" s="1"/>
        <n x="14"/>
        <n x="25" s="1"/>
        <n x="9" s="1"/>
        <n x="26" s="1"/>
        <n x="11" s="1"/>
      </t>
    </mdx>
    <mdx n="0" f="v">
      <t c="11">
        <n x="1" s="1"/>
        <n x="24" s="1"/>
        <n x="3" s="1"/>
        <n x="20"/>
        <n x="5"/>
        <n x="6" s="1"/>
        <n x="15"/>
        <n x="25" s="1"/>
        <n x="9" s="1"/>
        <n x="26" s="1"/>
        <n x="11" s="1"/>
      </t>
    </mdx>
    <mdx n="0" f="v">
      <t c="11">
        <n x="1" s="1"/>
        <n x="24" s="1"/>
        <n x="3" s="1"/>
        <n x="20"/>
        <n x="5"/>
        <n x="6" s="1"/>
        <n x="16"/>
        <n x="25" s="1"/>
        <n x="9" s="1"/>
        <n x="26" s="1"/>
        <n x="11" s="1"/>
      </t>
    </mdx>
    <mdx n="0" f="v">
      <t c="11">
        <n x="1" s="1"/>
        <n x="24" s="1"/>
        <n x="3" s="1"/>
        <n x="20"/>
        <n x="5"/>
        <n x="6" s="1"/>
        <n x="17"/>
        <n x="25" s="1"/>
        <n x="9" s="1"/>
        <n x="26" s="1"/>
        <n x="11" s="1"/>
      </t>
    </mdx>
    <mdx n="0" f="v">
      <t c="11">
        <n x="1" s="1"/>
        <n x="24" s="1"/>
        <n x="3" s="1"/>
        <n x="20"/>
        <n x="5"/>
        <n x="6" s="1"/>
        <n x="19"/>
        <n x="25" s="1"/>
        <n x="9" s="1"/>
        <n x="26" s="1"/>
        <n x="11" s="1"/>
      </t>
    </mdx>
    <mdx n="0" f="v">
      <t c="11">
        <n x="1" s="1"/>
        <n x="24" s="1"/>
        <n x="3" s="1"/>
        <n x="20"/>
        <n x="5"/>
        <n x="6" s="1"/>
        <n x="7"/>
        <n x="25" s="1"/>
        <n x="9" s="1"/>
        <n x="26" s="1"/>
        <n x="11" s="1"/>
      </t>
    </mdx>
    <mdx n="0" f="v">
      <t c="11">
        <n x="1" s="1"/>
        <n x="24" s="1"/>
        <n x="3" s="1"/>
        <n x="20"/>
        <n x="5"/>
        <n x="6" s="1"/>
        <n x="12"/>
        <n x="25" s="1"/>
        <n x="9" s="1"/>
        <n x="26" s="1"/>
        <n x="11" s="1"/>
      </t>
    </mdx>
    <mdx n="0" f="v">
      <t c="11">
        <n x="1" s="1"/>
        <n x="24" s="1"/>
        <n x="3" s="1"/>
        <n x="22"/>
        <n x="5"/>
        <n x="6" s="1"/>
        <n x="12"/>
        <n x="25" s="1"/>
        <n x="9" s="1"/>
        <n x="26" s="1"/>
        <n x="11" s="1"/>
      </t>
    </mdx>
    <mdx n="0" f="v">
      <t c="11">
        <n x="1" s="1"/>
        <n x="24" s="1"/>
        <n x="3" s="1"/>
        <n x="23"/>
        <n x="5"/>
        <n x="6" s="1"/>
        <n x="7"/>
        <n x="25" s="1"/>
        <n x="9" s="1"/>
        <n x="26" s="1"/>
        <n x="11" s="1"/>
      </t>
    </mdx>
  </mdxMetadata>
  <valueMetadata count="66">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valueMetadata>
</metadata>
</file>

<file path=xl/sharedStrings.xml><?xml version="1.0" encoding="utf-8"?>
<sst xmlns="http://schemas.openxmlformats.org/spreadsheetml/2006/main" count="209" uniqueCount="37">
  <si>
    <t>Capacity rates</t>
  </si>
  <si>
    <t>Cover Rates</t>
  </si>
  <si>
    <t>Days</t>
  </si>
  <si>
    <t>USD/day</t>
  </si>
  <si>
    <t xml:space="preserve">Capacity </t>
  </si>
  <si>
    <t xml:space="preserve">Cover </t>
  </si>
  <si>
    <t>Vessel-index</t>
  </si>
  <si>
    <t>Baltic Rate Expectation</t>
  </si>
  <si>
    <t>Capacity value</t>
  </si>
  <si>
    <t>Cover value</t>
  </si>
  <si>
    <t>Panamax</t>
  </si>
  <si>
    <t>Supramax</t>
  </si>
  <si>
    <t>Handysize</t>
  </si>
  <si>
    <t>Dry Owner</t>
  </si>
  <si>
    <t>LR1</t>
  </si>
  <si>
    <t>MR</t>
  </si>
  <si>
    <t>Handy</t>
  </si>
  <si>
    <t>Tankers</t>
  </si>
  <si>
    <t>Net value*</t>
  </si>
  <si>
    <t>Discount rate</t>
  </si>
  <si>
    <t>Year</t>
  </si>
  <si>
    <t>Million USD</t>
  </si>
  <si>
    <t>Rate Expectation</t>
  </si>
  <si>
    <t>USD per Share</t>
  </si>
  <si>
    <t>Tankers (USD million)</t>
  </si>
  <si>
    <t>Cost of Capacity</t>
  </si>
  <si>
    <t>Brokerage commission</t>
  </si>
  <si>
    <t xml:space="preserve">TC-in Capacity </t>
  </si>
  <si>
    <t>Dry (USD million)</t>
  </si>
  <si>
    <t>Valuation of Asset Management Timecharter-in and Coverage Portfolio</t>
  </si>
  <si>
    <t>Vessel index</t>
  </si>
  <si>
    <t>Net value</t>
  </si>
  <si>
    <t>Handy T</t>
  </si>
  <si>
    <t>Q1 2021</t>
  </si>
  <si>
    <t>Q2 2021</t>
  </si>
  <si>
    <t>Q3 2021</t>
  </si>
  <si>
    <t>Q4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</si>
</sst>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 #,##0.00\ &quot;kr.&quot;_-;\-* #,##0.00\ &quot;kr.&quot;_-;_-* &quot;-&quot;??\ &quot;kr.&quot;_-;_-@_-"/>
    <numFmt numFmtId="43" formatCode="_-* #,##0.00_-;\-* #,##0.00_-;_-* &quot;-&quot;??_-;_-@_-"/>
    <numFmt numFmtId="164" formatCode="&quot;kr.&quot;\ #,##0.00;[Red]&quot;kr.&quot;\ \-#,##0.00"/>
    <numFmt numFmtId="165" formatCode="_ &quot;kr.&quot;\ * #,##0.00_ ;_ &quot;kr.&quot;\ * \-#,##0.00_ ;_ &quot;kr.&quot;\ * &quot;-&quot;??_ ;_ @_ "/>
    <numFmt numFmtId="166" formatCode="#.00,,"/>
    <numFmt numFmtId="167" formatCode="#,,"/>
    <numFmt numFmtId="168" formatCode="0.0000"/>
    <numFmt numFmtId="169" formatCode="_ * #,##0.00_ ;_ * \-#,##0.00_ ;_ * &quot;-&quot;??_ ;_ @_ "/>
    <numFmt numFmtId="170" formatCode="0.0"/>
  </numFmts>
  <fonts count="23"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color theme="3"/>
      <name val="Calibri"/>
      <family val="2"/>
      <scheme val="minor"/>
    </font>
    <font>
      <sz val="11"/>
      <name val="Calibri"/>
      <family val="2"/>
      <scheme val="minor"/>
    </font>
    <font>
      <b/>
      <sz val="11"/>
      <name val="Calibri"/>
      <family val="2"/>
      <scheme val="minor"/>
    </font>
    <font>
      <sz val="10"/>
      <name val="Tahoma"/>
      <family val="2"/>
    </font>
    <font>
      <sz val="11"/>
      <color rgb="FF9C6500"/>
      <name val="Calibri"/>
      <family val="2"/>
      <scheme val="minor"/>
    </font>
    <font>
      <b/>
      <sz val="20"/>
      <color theme="1"/>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25" applyNumberFormat="0" applyAlignment="0" applyProtection="0"/>
    <xf numFmtId="0" fontId="5" fillId="28" borderId="26" applyNumberFormat="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27" applyNumberFormat="0" applyFill="0" applyAlignment="0" applyProtection="0"/>
    <xf numFmtId="0" fontId="9" fillId="0" borderId="28" applyNumberFormat="0" applyFill="0" applyAlignment="0" applyProtection="0"/>
    <xf numFmtId="0" fontId="10" fillId="0" borderId="29" applyNumberFormat="0" applyFill="0" applyAlignment="0" applyProtection="0"/>
    <xf numFmtId="0" fontId="10" fillId="0" borderId="0" applyNumberFormat="0" applyFill="0" applyBorder="0" applyAlignment="0" applyProtection="0"/>
    <xf numFmtId="0" fontId="11" fillId="30" borderId="25" applyNumberFormat="0" applyAlignment="0" applyProtection="0"/>
    <xf numFmtId="0" fontId="12" fillId="0" borderId="30" applyNumberFormat="0" applyFill="0" applyAlignment="0" applyProtection="0"/>
    <xf numFmtId="0" fontId="1" fillId="32" borderId="31" applyNumberFormat="0" applyFont="0" applyAlignment="0" applyProtection="0"/>
    <xf numFmtId="0" fontId="13" fillId="27" borderId="32" applyNumberFormat="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33" applyNumberFormat="0" applyFill="0" applyAlignment="0" applyProtection="0"/>
    <xf numFmtId="0" fontId="16" fillId="0" borderId="0" applyNumberForma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9" fontId="1" fillId="0" borderId="0" applyFont="0" applyFill="0" applyBorder="0" applyAlignment="0" applyProtection="0"/>
    <xf numFmtId="0" fontId="1" fillId="0" borderId="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9" fontId="1" fillId="0" borderId="0" applyFont="0" applyFill="0" applyBorder="0" applyAlignment="0" applyProtection="0"/>
    <xf numFmtId="0" fontId="21" fillId="3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4" fontId="20" fillId="0" borderId="0" applyFill="0" applyBorder="0" applyAlignment="0" applyProtection="0"/>
    <xf numFmtId="0" fontId="1" fillId="0" borderId="0"/>
    <xf numFmtId="44" fontId="1" fillId="0" borderId="0" applyFont="0" applyFill="0" applyBorder="0" applyAlignment="0" applyProtection="0"/>
  </cellStyleXfs>
  <cellXfs count="107">
    <xf numFmtId="0" fontId="0" fillId="0" borderId="0" xfId="0"/>
    <xf numFmtId="0" fontId="15" fillId="0" borderId="0" xfId="0" applyFont="1" applyAlignment="1">
      <alignment horizontal="center"/>
    </xf>
    <xf numFmtId="2" fontId="0" fillId="0" borderId="1" xfId="0" applyNumberFormat="1" applyBorder="1"/>
    <xf numFmtId="2" fontId="0" fillId="0" borderId="2" xfId="0" applyNumberFormat="1" applyBorder="1"/>
    <xf numFmtId="2" fontId="17" fillId="0" borderId="2" xfId="0" applyNumberFormat="1" applyFont="1" applyBorder="1"/>
    <xf numFmtId="0" fontId="17" fillId="33" borderId="1" xfId="0" applyFont="1" applyFill="1" applyBorder="1"/>
    <xf numFmtId="2" fontId="17" fillId="33" borderId="2" xfId="0" applyNumberFormat="1" applyFont="1" applyFill="1" applyBorder="1"/>
    <xf numFmtId="2" fontId="17" fillId="33" borderId="2" xfId="22" applyNumberFormat="1" applyFont="1" applyFill="1" applyBorder="1"/>
    <xf numFmtId="2" fontId="17" fillId="33" borderId="1" xfId="0" applyNumberFormat="1" applyFont="1" applyFill="1" applyBorder="1"/>
    <xf numFmtId="2" fontId="17" fillId="33" borderId="1" xfId="22" applyNumberFormat="1" applyFont="1" applyFill="1" applyBorder="1"/>
    <xf numFmtId="164" fontId="17" fillId="33" borderId="1" xfId="0" applyNumberFormat="1" applyFont="1" applyFill="1" applyBorder="1"/>
    <xf numFmtId="0" fontId="15" fillId="0" borderId="3" xfId="0" applyFont="1" applyBorder="1" applyAlignment="1">
      <alignment horizontal="center"/>
    </xf>
    <xf numFmtId="0" fontId="0" fillId="0" borderId="4" xfId="0" applyBorder="1"/>
    <xf numFmtId="9" fontId="1" fillId="0" borderId="5" xfId="33" applyBorder="1"/>
    <xf numFmtId="0" fontId="17" fillId="33" borderId="4" xfId="0" applyFont="1" applyFill="1" applyBorder="1"/>
    <xf numFmtId="0" fontId="17" fillId="33" borderId="5" xfId="0" applyFont="1" applyFill="1" applyBorder="1"/>
    <xf numFmtId="0" fontId="17" fillId="33" borderId="6" xfId="0" applyFont="1" applyFill="1" applyBorder="1"/>
    <xf numFmtId="0" fontId="17" fillId="33" borderId="2" xfId="0" applyFont="1" applyFill="1" applyBorder="1"/>
    <xf numFmtId="0" fontId="10" fillId="33" borderId="7" xfId="0" applyFont="1" applyFill="1" applyBorder="1" applyAlignment="1">
      <alignment horizontal="center"/>
    </xf>
    <xf numFmtId="0" fontId="10" fillId="33" borderId="8" xfId="0" applyFont="1" applyFill="1" applyBorder="1" applyAlignment="1">
      <alignment horizontal="center"/>
    </xf>
    <xf numFmtId="0" fontId="10" fillId="33" borderId="9" xfId="0" applyFont="1" applyFill="1" applyBorder="1" applyAlignment="1">
      <alignment horizontal="center"/>
    </xf>
    <xf numFmtId="0" fontId="10" fillId="33" borderId="10" xfId="0" applyFont="1" applyFill="1" applyBorder="1" applyAlignment="1">
      <alignment horizontal="center"/>
    </xf>
    <xf numFmtId="0" fontId="10" fillId="33" borderId="3" xfId="0" applyFont="1" applyFill="1" applyBorder="1" applyAlignment="1">
      <alignment horizontal="center"/>
    </xf>
    <xf numFmtId="0" fontId="10" fillId="33" borderId="11" xfId="0" applyFont="1" applyFill="1" applyBorder="1" applyAlignment="1">
      <alignment horizontal="center"/>
    </xf>
    <xf numFmtId="0" fontId="0" fillId="34" borderId="12" xfId="0" applyFill="1" applyBorder="1"/>
    <xf numFmtId="0" fontId="15" fillId="34" borderId="13" xfId="0" applyFont="1" applyFill="1" applyBorder="1" applyAlignment="1">
      <alignment horizontal="center"/>
    </xf>
    <xf numFmtId="0" fontId="0" fillId="34" borderId="13" xfId="0" applyFill="1" applyBorder="1"/>
    <xf numFmtId="0" fontId="15" fillId="34" borderId="14" xfId="0" applyFont="1" applyFill="1" applyBorder="1"/>
    <xf numFmtId="0" fontId="0" fillId="34" borderId="0" xfId="0" applyFill="1"/>
    <xf numFmtId="166" fontId="0" fillId="34" borderId="0" xfId="0" applyNumberFormat="1" applyFill="1"/>
    <xf numFmtId="0" fontId="15" fillId="34" borderId="15" xfId="0" applyFont="1" applyFill="1" applyBorder="1"/>
    <xf numFmtId="0" fontId="0" fillId="34" borderId="3" xfId="0" applyFill="1" applyBorder="1"/>
    <xf numFmtId="166" fontId="0" fillId="34" borderId="3" xfId="0" applyNumberFormat="1" applyFill="1" applyBorder="1"/>
    <xf numFmtId="0" fontId="15" fillId="34" borderId="16" xfId="0" applyFont="1" applyFill="1" applyBorder="1"/>
    <xf numFmtId="0" fontId="0" fillId="34" borderId="17" xfId="0" applyFill="1" applyBorder="1"/>
    <xf numFmtId="166" fontId="0" fillId="34" borderId="17" xfId="0" applyNumberFormat="1" applyFill="1" applyBorder="1"/>
    <xf numFmtId="2" fontId="0" fillId="34" borderId="17" xfId="0" applyNumberFormat="1" applyFill="1" applyBorder="1"/>
    <xf numFmtId="0" fontId="15" fillId="34" borderId="12" xfId="0" applyFont="1" applyFill="1" applyBorder="1"/>
    <xf numFmtId="2" fontId="15" fillId="34" borderId="13" xfId="0" applyNumberFormat="1" applyFont="1" applyFill="1" applyBorder="1" applyAlignment="1">
      <alignment horizontal="center"/>
    </xf>
    <xf numFmtId="2" fontId="0" fillId="0" borderId="0" xfId="0" applyNumberFormat="1"/>
    <xf numFmtId="2" fontId="17" fillId="0" borderId="0" xfId="0" applyNumberFormat="1" applyFont="1"/>
    <xf numFmtId="0" fontId="17" fillId="0" borderId="0" xfId="0" applyFont="1"/>
    <xf numFmtId="1" fontId="18" fillId="33" borderId="1" xfId="0" applyNumberFormat="1" applyFont="1" applyFill="1" applyBorder="1"/>
    <xf numFmtId="1" fontId="18" fillId="33" borderId="2" xfId="0" applyNumberFormat="1" applyFont="1" applyFill="1" applyBorder="1"/>
    <xf numFmtId="1" fontId="18" fillId="33" borderId="2" xfId="22" applyNumberFormat="1" applyFont="1" applyFill="1" applyBorder="1"/>
    <xf numFmtId="1" fontId="18" fillId="0" borderId="2" xfId="0" applyNumberFormat="1" applyFont="1" applyBorder="1"/>
    <xf numFmtId="1" fontId="18" fillId="33" borderId="1" xfId="22" applyNumberFormat="1" applyFont="1" applyFill="1" applyBorder="1"/>
    <xf numFmtId="0" fontId="18" fillId="35" borderId="1" xfId="0" applyFont="1" applyFill="1" applyBorder="1"/>
    <xf numFmtId="0" fontId="19" fillId="35" borderId="7" xfId="0" applyFont="1" applyFill="1" applyBorder="1" applyAlignment="1">
      <alignment horizontal="center"/>
    </xf>
    <xf numFmtId="0" fontId="19" fillId="35" borderId="8" xfId="0" applyFont="1" applyFill="1" applyBorder="1" applyAlignment="1">
      <alignment horizontal="center"/>
    </xf>
    <xf numFmtId="0" fontId="19" fillId="35" borderId="9" xfId="0" applyFont="1" applyFill="1" applyBorder="1" applyAlignment="1">
      <alignment horizontal="center"/>
    </xf>
    <xf numFmtId="0" fontId="19" fillId="35" borderId="10" xfId="0" applyFont="1" applyFill="1" applyBorder="1" applyAlignment="1">
      <alignment horizontal="center"/>
    </xf>
    <xf numFmtId="0" fontId="19" fillId="35" borderId="3" xfId="0" applyFont="1" applyFill="1" applyBorder="1" applyAlignment="1">
      <alignment horizontal="center"/>
    </xf>
    <xf numFmtId="0" fontId="19" fillId="35" borderId="11" xfId="0" applyFont="1" applyFill="1" applyBorder="1" applyAlignment="1">
      <alignment horizontal="center"/>
    </xf>
    <xf numFmtId="0" fontId="15" fillId="0" borderId="0" xfId="0" applyFont="1"/>
    <xf numFmtId="166" fontId="0" fillId="0" borderId="0" xfId="0" applyNumberFormat="1"/>
    <xf numFmtId="167" fontId="0" fillId="0" borderId="0" xfId="0" applyNumberFormat="1"/>
    <xf numFmtId="0" fontId="15" fillId="35" borderId="18" xfId="0" applyFont="1" applyFill="1" applyBorder="1"/>
    <xf numFmtId="0" fontId="0" fillId="35" borderId="19" xfId="0" applyFill="1" applyBorder="1"/>
    <xf numFmtId="167" fontId="0" fillId="35" borderId="19" xfId="0" applyNumberFormat="1" applyFill="1" applyBorder="1"/>
    <xf numFmtId="2" fontId="18" fillId="35" borderId="20" xfId="0" applyNumberFormat="1" applyFont="1" applyFill="1" applyBorder="1" applyAlignment="1">
      <alignment horizontal="right"/>
    </xf>
    <xf numFmtId="0" fontId="15" fillId="35" borderId="14" xfId="0" applyFont="1" applyFill="1" applyBorder="1"/>
    <xf numFmtId="9" fontId="1" fillId="35" borderId="0" xfId="33" applyFill="1"/>
    <xf numFmtId="0" fontId="15" fillId="35" borderId="15" xfId="0" applyFont="1" applyFill="1" applyBorder="1"/>
    <xf numFmtId="9" fontId="1" fillId="35" borderId="3" xfId="33" applyFill="1" applyBorder="1"/>
    <xf numFmtId="2" fontId="0" fillId="35" borderId="19" xfId="0" applyNumberFormat="1" applyFill="1" applyBorder="1"/>
    <xf numFmtId="1" fontId="0" fillId="35" borderId="0" xfId="0" applyNumberFormat="1" applyFill="1"/>
    <xf numFmtId="1" fontId="0" fillId="35" borderId="22" xfId="0" applyNumberFormat="1" applyFill="1" applyBorder="1"/>
    <xf numFmtId="1" fontId="0" fillId="35" borderId="3" xfId="0" applyNumberFormat="1" applyFill="1" applyBorder="1"/>
    <xf numFmtId="1" fontId="0" fillId="35" borderId="23" xfId="0" applyNumberFormat="1" applyFill="1" applyBorder="1"/>
    <xf numFmtId="0" fontId="18" fillId="35" borderId="1" xfId="0" applyFont="1" applyFill="1" applyBorder="1" applyAlignment="1">
      <alignment horizontal="right"/>
    </xf>
    <xf numFmtId="1" fontId="18" fillId="36" borderId="2" xfId="0" applyNumberFormat="1" applyFont="1" applyFill="1" applyBorder="1"/>
    <xf numFmtId="0" fontId="15" fillId="37" borderId="14" xfId="0" applyFont="1" applyFill="1" applyBorder="1"/>
    <xf numFmtId="0" fontId="0" fillId="37" borderId="0" xfId="0" applyFill="1"/>
    <xf numFmtId="2" fontId="0" fillId="37" borderId="0" xfId="0" applyNumberFormat="1" applyFill="1"/>
    <xf numFmtId="1" fontId="0" fillId="37" borderId="22" xfId="0" applyNumberFormat="1" applyFill="1" applyBorder="1"/>
    <xf numFmtId="167" fontId="0" fillId="37" borderId="0" xfId="0" applyNumberFormat="1" applyFill="1"/>
    <xf numFmtId="1" fontId="0" fillId="0" borderId="0" xfId="0" applyNumberFormat="1"/>
    <xf numFmtId="168" fontId="0" fillId="0" borderId="0" xfId="0" applyNumberFormat="1"/>
    <xf numFmtId="0" fontId="0" fillId="0" borderId="0" xfId="0" applyAlignment="1">
      <alignment horizontal="right"/>
    </xf>
    <xf numFmtId="0" fontId="15" fillId="0" borderId="0" xfId="0" applyFont="1" applyAlignment="1">
      <alignment horizontal="right"/>
    </xf>
    <xf numFmtId="1" fontId="15" fillId="0" borderId="0" xfId="0" applyNumberFormat="1" applyFont="1"/>
    <xf numFmtId="1" fontId="17" fillId="0" borderId="0" xfId="0" applyNumberFormat="1" applyFont="1"/>
    <xf numFmtId="0" fontId="2" fillId="0" borderId="0" xfId="0" applyFont="1" applyFill="1" applyBorder="1"/>
    <xf numFmtId="2" fontId="5" fillId="0" borderId="0" xfId="184" applyNumberFormat="1" applyFont="1" applyFill="1" applyBorder="1"/>
    <xf numFmtId="170" fontId="0" fillId="35" borderId="0" xfId="0" applyNumberFormat="1" applyFill="1"/>
    <xf numFmtId="170" fontId="0" fillId="35" borderId="22" xfId="0" applyNumberFormat="1" applyFill="1" applyBorder="1"/>
    <xf numFmtId="170" fontId="0" fillId="37" borderId="22" xfId="0" applyNumberFormat="1" applyFill="1" applyBorder="1"/>
    <xf numFmtId="0" fontId="0" fillId="35" borderId="34" xfId="0" applyFill="1" applyBorder="1"/>
    <xf numFmtId="0" fontId="15" fillId="35" borderId="35" xfId="0" applyFont="1" applyFill="1" applyBorder="1" applyAlignment="1">
      <alignment horizontal="center" vertical="top" wrapText="1"/>
    </xf>
    <xf numFmtId="0" fontId="15" fillId="35" borderId="35" xfId="0" applyFont="1" applyFill="1" applyBorder="1" applyAlignment="1">
      <alignment horizontal="center" vertical="top"/>
    </xf>
    <xf numFmtId="0" fontId="15" fillId="35" borderId="36" xfId="0" applyFont="1" applyFill="1" applyBorder="1" applyAlignment="1">
      <alignment horizontal="center" vertical="top"/>
    </xf>
    <xf numFmtId="0" fontId="15" fillId="35" borderId="35" xfId="0" applyFont="1" applyFill="1" applyBorder="1" applyAlignment="1">
      <alignment horizontal="center"/>
    </xf>
    <xf numFmtId="0" fontId="0" fillId="35" borderId="35" xfId="0" applyFill="1" applyBorder="1"/>
    <xf numFmtId="0" fontId="15" fillId="35" borderId="36" xfId="0" applyFont="1" applyFill="1" applyBorder="1" applyAlignment="1">
      <alignment horizontal="center"/>
    </xf>
    <xf numFmtId="10" fontId="1" fillId="36" borderId="5" xfId="33" applyNumberFormat="1" applyFill="1" applyBorder="1"/>
    <xf numFmtId="0" fontId="0" fillId="35" borderId="4" xfId="0" applyFill="1" applyBorder="1"/>
    <xf numFmtId="0" fontId="22" fillId="0" borderId="0" xfId="0" applyFont="1"/>
    <xf numFmtId="1" fontId="18" fillId="33" borderId="1" xfId="0" applyNumberFormat="1" applyFont="1" applyFill="1" applyBorder="1"/>
    <xf numFmtId="0" fontId="15" fillId="34" borderId="13" xfId="0" applyFont="1" applyFill="1" applyBorder="1" applyAlignment="1">
      <alignment horizontal="center"/>
    </xf>
    <xf numFmtId="0" fontId="15" fillId="34" borderId="21" xfId="0" applyFont="1" applyFill="1" applyBorder="1" applyAlignment="1">
      <alignment horizontal="center"/>
    </xf>
    <xf numFmtId="166" fontId="0" fillId="34" borderId="0" xfId="0" applyNumberFormat="1" applyFill="1" applyAlignment="1">
      <alignment horizontal="center" vertical="center"/>
    </xf>
    <xf numFmtId="166" fontId="0" fillId="34" borderId="22" xfId="0" applyNumberFormat="1" applyFill="1" applyBorder="1" applyAlignment="1">
      <alignment horizontal="center" vertical="center"/>
    </xf>
    <xf numFmtId="166" fontId="0" fillId="34" borderId="3" xfId="0" applyNumberFormat="1" applyFill="1" applyBorder="1" applyAlignment="1">
      <alignment horizontal="center" vertical="center"/>
    </xf>
    <xf numFmtId="166" fontId="0" fillId="34" borderId="23" xfId="0" applyNumberFormat="1" applyFill="1" applyBorder="1" applyAlignment="1">
      <alignment horizontal="center" vertical="center"/>
    </xf>
    <xf numFmtId="166" fontId="0" fillId="34" borderId="17" xfId="0" applyNumberFormat="1" applyFill="1" applyBorder="1" applyAlignment="1">
      <alignment horizontal="center" vertical="center"/>
    </xf>
    <xf numFmtId="166" fontId="0" fillId="34" borderId="24" xfId="0" applyNumberFormat="1" applyFill="1" applyBorder="1" applyAlignment="1">
      <alignment horizontal="center" vertical="center"/>
    </xf>
  </cellXfs>
  <cellStyles count="229">
    <cellStyle name="20% - Accent1" xfId="1" builtinId="30" customBuiltin="1"/>
    <cellStyle name="20% - Accent1 10" xfId="38" xr:uid="{00000000-0005-0000-0000-000001000000}"/>
    <cellStyle name="20% - Accent1 11" xfId="39" xr:uid="{00000000-0005-0000-0000-000002000000}"/>
    <cellStyle name="20% - Accent1 12" xfId="40" xr:uid="{00000000-0005-0000-0000-000003000000}"/>
    <cellStyle name="20% - Accent1 13" xfId="41" xr:uid="{00000000-0005-0000-0000-000004000000}"/>
    <cellStyle name="20% - Accent1 2" xfId="42" xr:uid="{00000000-0005-0000-0000-000005000000}"/>
    <cellStyle name="20% - Accent1 3" xfId="43" xr:uid="{00000000-0005-0000-0000-000006000000}"/>
    <cellStyle name="20% - Accent1 4" xfId="44" xr:uid="{00000000-0005-0000-0000-000007000000}"/>
    <cellStyle name="20% - Accent1 5" xfId="45" xr:uid="{00000000-0005-0000-0000-000008000000}"/>
    <cellStyle name="20% - Accent1 6" xfId="46" xr:uid="{00000000-0005-0000-0000-000009000000}"/>
    <cellStyle name="20% - Accent1 7" xfId="47" xr:uid="{00000000-0005-0000-0000-00000A000000}"/>
    <cellStyle name="20% - Accent1 8" xfId="48" xr:uid="{00000000-0005-0000-0000-00000B000000}"/>
    <cellStyle name="20% - Accent1 9" xfId="49" xr:uid="{00000000-0005-0000-0000-00000C000000}"/>
    <cellStyle name="20% - Accent2" xfId="2" builtinId="34" customBuiltin="1"/>
    <cellStyle name="20% - Accent2 10" xfId="50" xr:uid="{00000000-0005-0000-0000-00000E000000}"/>
    <cellStyle name="20% - Accent2 11" xfId="51" xr:uid="{00000000-0005-0000-0000-00000F000000}"/>
    <cellStyle name="20% - Accent2 12" xfId="52" xr:uid="{00000000-0005-0000-0000-000010000000}"/>
    <cellStyle name="20% - Accent2 13" xfId="53" xr:uid="{00000000-0005-0000-0000-000011000000}"/>
    <cellStyle name="20% - Accent2 2" xfId="54" xr:uid="{00000000-0005-0000-0000-000012000000}"/>
    <cellStyle name="20% - Accent2 3" xfId="55" xr:uid="{00000000-0005-0000-0000-000013000000}"/>
    <cellStyle name="20% - Accent2 4" xfId="56" xr:uid="{00000000-0005-0000-0000-000014000000}"/>
    <cellStyle name="20% - Accent2 5" xfId="57" xr:uid="{00000000-0005-0000-0000-000015000000}"/>
    <cellStyle name="20% - Accent2 6" xfId="58" xr:uid="{00000000-0005-0000-0000-000016000000}"/>
    <cellStyle name="20% - Accent2 7" xfId="59" xr:uid="{00000000-0005-0000-0000-000017000000}"/>
    <cellStyle name="20% - Accent2 8" xfId="60" xr:uid="{00000000-0005-0000-0000-000018000000}"/>
    <cellStyle name="20% - Accent2 9" xfId="61" xr:uid="{00000000-0005-0000-0000-000019000000}"/>
    <cellStyle name="20% - Accent3" xfId="3" builtinId="38" customBuiltin="1"/>
    <cellStyle name="20% - Accent3 10" xfId="62" xr:uid="{00000000-0005-0000-0000-00001B000000}"/>
    <cellStyle name="20% - Accent3 11" xfId="63" xr:uid="{00000000-0005-0000-0000-00001C000000}"/>
    <cellStyle name="20% - Accent3 12" xfId="64" xr:uid="{00000000-0005-0000-0000-00001D000000}"/>
    <cellStyle name="20% - Accent3 13" xfId="65" xr:uid="{00000000-0005-0000-0000-00001E000000}"/>
    <cellStyle name="20% - Accent3 2" xfId="66" xr:uid="{00000000-0005-0000-0000-00001F000000}"/>
    <cellStyle name="20% - Accent3 3" xfId="67" xr:uid="{00000000-0005-0000-0000-000020000000}"/>
    <cellStyle name="20% - Accent3 4" xfId="68" xr:uid="{00000000-0005-0000-0000-000021000000}"/>
    <cellStyle name="20% - Accent3 5" xfId="69" xr:uid="{00000000-0005-0000-0000-000022000000}"/>
    <cellStyle name="20% - Accent3 6" xfId="70" xr:uid="{00000000-0005-0000-0000-000023000000}"/>
    <cellStyle name="20% - Accent3 7" xfId="71" xr:uid="{00000000-0005-0000-0000-000024000000}"/>
    <cellStyle name="20% - Accent3 8" xfId="72" xr:uid="{00000000-0005-0000-0000-000025000000}"/>
    <cellStyle name="20% - Accent3 9" xfId="73" xr:uid="{00000000-0005-0000-0000-000026000000}"/>
    <cellStyle name="20% - Accent4" xfId="4" builtinId="42" customBuiltin="1"/>
    <cellStyle name="20% - Accent4 10" xfId="74" xr:uid="{00000000-0005-0000-0000-000028000000}"/>
    <cellStyle name="20% - Accent4 11" xfId="75" xr:uid="{00000000-0005-0000-0000-000029000000}"/>
    <cellStyle name="20% - Accent4 12" xfId="76" xr:uid="{00000000-0005-0000-0000-00002A000000}"/>
    <cellStyle name="20% - Accent4 13" xfId="77" xr:uid="{00000000-0005-0000-0000-00002B000000}"/>
    <cellStyle name="20% - Accent4 2" xfId="78" xr:uid="{00000000-0005-0000-0000-00002C000000}"/>
    <cellStyle name="20% - Accent4 3" xfId="79" xr:uid="{00000000-0005-0000-0000-00002D000000}"/>
    <cellStyle name="20% - Accent4 4" xfId="80" xr:uid="{00000000-0005-0000-0000-00002E000000}"/>
    <cellStyle name="20% - Accent4 5" xfId="81" xr:uid="{00000000-0005-0000-0000-00002F000000}"/>
    <cellStyle name="20% - Accent4 6" xfId="82" xr:uid="{00000000-0005-0000-0000-000030000000}"/>
    <cellStyle name="20% - Accent4 7" xfId="83" xr:uid="{00000000-0005-0000-0000-000031000000}"/>
    <cellStyle name="20% - Accent4 8" xfId="84" xr:uid="{00000000-0005-0000-0000-000032000000}"/>
    <cellStyle name="20% - Accent4 9" xfId="85" xr:uid="{00000000-0005-0000-0000-000033000000}"/>
    <cellStyle name="20% - Accent5" xfId="5" builtinId="46" customBuiltin="1"/>
    <cellStyle name="20% - Accent5 10" xfId="86" xr:uid="{00000000-0005-0000-0000-000035000000}"/>
    <cellStyle name="20% - Accent5 11" xfId="87" xr:uid="{00000000-0005-0000-0000-000036000000}"/>
    <cellStyle name="20% - Accent5 12" xfId="88" xr:uid="{00000000-0005-0000-0000-000037000000}"/>
    <cellStyle name="20% - Accent5 13" xfId="89" xr:uid="{00000000-0005-0000-0000-000038000000}"/>
    <cellStyle name="20% - Accent5 2" xfId="90" xr:uid="{00000000-0005-0000-0000-000039000000}"/>
    <cellStyle name="20% - Accent5 3" xfId="91" xr:uid="{00000000-0005-0000-0000-00003A000000}"/>
    <cellStyle name="20% - Accent5 4" xfId="92" xr:uid="{00000000-0005-0000-0000-00003B000000}"/>
    <cellStyle name="20% - Accent5 5" xfId="93" xr:uid="{00000000-0005-0000-0000-00003C000000}"/>
    <cellStyle name="20% - Accent5 6" xfId="94" xr:uid="{00000000-0005-0000-0000-00003D000000}"/>
    <cellStyle name="20% - Accent5 7" xfId="95" xr:uid="{00000000-0005-0000-0000-00003E000000}"/>
    <cellStyle name="20% - Accent5 8" xfId="96" xr:uid="{00000000-0005-0000-0000-00003F000000}"/>
    <cellStyle name="20% - Accent5 9" xfId="97" xr:uid="{00000000-0005-0000-0000-000040000000}"/>
    <cellStyle name="20% - Accent6" xfId="6" builtinId="50" customBuiltin="1"/>
    <cellStyle name="20% - Accent6 10" xfId="98" xr:uid="{00000000-0005-0000-0000-000042000000}"/>
    <cellStyle name="20% - Accent6 11" xfId="99" xr:uid="{00000000-0005-0000-0000-000043000000}"/>
    <cellStyle name="20% - Accent6 12" xfId="100" xr:uid="{00000000-0005-0000-0000-000044000000}"/>
    <cellStyle name="20% - Accent6 13" xfId="101" xr:uid="{00000000-0005-0000-0000-000045000000}"/>
    <cellStyle name="20% - Accent6 2" xfId="102" xr:uid="{00000000-0005-0000-0000-000046000000}"/>
    <cellStyle name="20% - Accent6 3" xfId="103" xr:uid="{00000000-0005-0000-0000-000047000000}"/>
    <cellStyle name="20% - Accent6 4" xfId="104" xr:uid="{00000000-0005-0000-0000-000048000000}"/>
    <cellStyle name="20% - Accent6 5" xfId="105" xr:uid="{00000000-0005-0000-0000-000049000000}"/>
    <cellStyle name="20% - Accent6 6" xfId="106" xr:uid="{00000000-0005-0000-0000-00004A000000}"/>
    <cellStyle name="20% - Accent6 7" xfId="107" xr:uid="{00000000-0005-0000-0000-00004B000000}"/>
    <cellStyle name="20% - Accent6 8" xfId="108" xr:uid="{00000000-0005-0000-0000-00004C000000}"/>
    <cellStyle name="20% - Accent6 9" xfId="109" xr:uid="{00000000-0005-0000-0000-00004D000000}"/>
    <cellStyle name="40% - Accent1" xfId="7" builtinId="31" customBuiltin="1"/>
    <cellStyle name="40% - Accent1 10" xfId="110" xr:uid="{00000000-0005-0000-0000-00004F000000}"/>
    <cellStyle name="40% - Accent1 11" xfId="111" xr:uid="{00000000-0005-0000-0000-000050000000}"/>
    <cellStyle name="40% - Accent1 12" xfId="112" xr:uid="{00000000-0005-0000-0000-000051000000}"/>
    <cellStyle name="40% - Accent1 13" xfId="113" xr:uid="{00000000-0005-0000-0000-000052000000}"/>
    <cellStyle name="40% - Accent1 2" xfId="114" xr:uid="{00000000-0005-0000-0000-000053000000}"/>
    <cellStyle name="40% - Accent1 3" xfId="115" xr:uid="{00000000-0005-0000-0000-000054000000}"/>
    <cellStyle name="40% - Accent1 4" xfId="116" xr:uid="{00000000-0005-0000-0000-000055000000}"/>
    <cellStyle name="40% - Accent1 5" xfId="117" xr:uid="{00000000-0005-0000-0000-000056000000}"/>
    <cellStyle name="40% - Accent1 6" xfId="118" xr:uid="{00000000-0005-0000-0000-000057000000}"/>
    <cellStyle name="40% - Accent1 7" xfId="119" xr:uid="{00000000-0005-0000-0000-000058000000}"/>
    <cellStyle name="40% - Accent1 8" xfId="120" xr:uid="{00000000-0005-0000-0000-000059000000}"/>
    <cellStyle name="40% - Accent1 9" xfId="121" xr:uid="{00000000-0005-0000-0000-00005A000000}"/>
    <cellStyle name="40% - Accent2" xfId="8" builtinId="35" customBuiltin="1"/>
    <cellStyle name="40% - Accent2 10" xfId="122" xr:uid="{00000000-0005-0000-0000-00005C000000}"/>
    <cellStyle name="40% - Accent2 11" xfId="123" xr:uid="{00000000-0005-0000-0000-00005D000000}"/>
    <cellStyle name="40% - Accent2 12" xfId="124" xr:uid="{00000000-0005-0000-0000-00005E000000}"/>
    <cellStyle name="40% - Accent2 13" xfId="125" xr:uid="{00000000-0005-0000-0000-00005F000000}"/>
    <cellStyle name="40% - Accent2 2" xfId="126" xr:uid="{00000000-0005-0000-0000-000060000000}"/>
    <cellStyle name="40% - Accent2 3" xfId="127" xr:uid="{00000000-0005-0000-0000-000061000000}"/>
    <cellStyle name="40% - Accent2 4" xfId="128" xr:uid="{00000000-0005-0000-0000-000062000000}"/>
    <cellStyle name="40% - Accent2 5" xfId="129" xr:uid="{00000000-0005-0000-0000-000063000000}"/>
    <cellStyle name="40% - Accent2 6" xfId="130" xr:uid="{00000000-0005-0000-0000-000064000000}"/>
    <cellStyle name="40% - Accent2 7" xfId="131" xr:uid="{00000000-0005-0000-0000-000065000000}"/>
    <cellStyle name="40% - Accent2 8" xfId="132" xr:uid="{00000000-0005-0000-0000-000066000000}"/>
    <cellStyle name="40% - Accent2 9" xfId="133" xr:uid="{00000000-0005-0000-0000-000067000000}"/>
    <cellStyle name="40% - Accent3" xfId="9" builtinId="39" customBuiltin="1"/>
    <cellStyle name="40% - Accent3 10" xfId="134" xr:uid="{00000000-0005-0000-0000-000069000000}"/>
    <cellStyle name="40% - Accent3 11" xfId="135" xr:uid="{00000000-0005-0000-0000-00006A000000}"/>
    <cellStyle name="40% - Accent3 12" xfId="136" xr:uid="{00000000-0005-0000-0000-00006B000000}"/>
    <cellStyle name="40% - Accent3 13" xfId="137" xr:uid="{00000000-0005-0000-0000-00006C000000}"/>
    <cellStyle name="40% - Accent3 2" xfId="138" xr:uid="{00000000-0005-0000-0000-00006D000000}"/>
    <cellStyle name="40% - Accent3 3" xfId="139" xr:uid="{00000000-0005-0000-0000-00006E000000}"/>
    <cellStyle name="40% - Accent3 4" xfId="140" xr:uid="{00000000-0005-0000-0000-00006F000000}"/>
    <cellStyle name="40% - Accent3 5" xfId="141" xr:uid="{00000000-0005-0000-0000-000070000000}"/>
    <cellStyle name="40% - Accent3 6" xfId="142" xr:uid="{00000000-0005-0000-0000-000071000000}"/>
    <cellStyle name="40% - Accent3 7" xfId="143" xr:uid="{00000000-0005-0000-0000-000072000000}"/>
    <cellStyle name="40% - Accent3 8" xfId="144" xr:uid="{00000000-0005-0000-0000-000073000000}"/>
    <cellStyle name="40% - Accent3 9" xfId="145" xr:uid="{00000000-0005-0000-0000-000074000000}"/>
    <cellStyle name="40% - Accent4" xfId="10" builtinId="43" customBuiltin="1"/>
    <cellStyle name="40% - Accent4 10" xfId="146" xr:uid="{00000000-0005-0000-0000-000076000000}"/>
    <cellStyle name="40% - Accent4 11" xfId="147" xr:uid="{00000000-0005-0000-0000-000077000000}"/>
    <cellStyle name="40% - Accent4 12" xfId="148" xr:uid="{00000000-0005-0000-0000-000078000000}"/>
    <cellStyle name="40% - Accent4 13" xfId="149" xr:uid="{00000000-0005-0000-0000-000079000000}"/>
    <cellStyle name="40% - Accent4 2" xfId="150" xr:uid="{00000000-0005-0000-0000-00007A000000}"/>
    <cellStyle name="40% - Accent4 3" xfId="151" xr:uid="{00000000-0005-0000-0000-00007B000000}"/>
    <cellStyle name="40% - Accent4 4" xfId="152" xr:uid="{00000000-0005-0000-0000-00007C000000}"/>
    <cellStyle name="40% - Accent4 5" xfId="153" xr:uid="{00000000-0005-0000-0000-00007D000000}"/>
    <cellStyle name="40% - Accent4 6" xfId="154" xr:uid="{00000000-0005-0000-0000-00007E000000}"/>
    <cellStyle name="40% - Accent4 7" xfId="155" xr:uid="{00000000-0005-0000-0000-00007F000000}"/>
    <cellStyle name="40% - Accent4 8" xfId="156" xr:uid="{00000000-0005-0000-0000-000080000000}"/>
    <cellStyle name="40% - Accent4 9" xfId="157" xr:uid="{00000000-0005-0000-0000-000081000000}"/>
    <cellStyle name="40% - Accent5" xfId="11" builtinId="47" customBuiltin="1"/>
    <cellStyle name="40% - Accent5 10" xfId="158" xr:uid="{00000000-0005-0000-0000-000083000000}"/>
    <cellStyle name="40% - Accent5 11" xfId="159" xr:uid="{00000000-0005-0000-0000-000084000000}"/>
    <cellStyle name="40% - Accent5 12" xfId="160" xr:uid="{00000000-0005-0000-0000-000085000000}"/>
    <cellStyle name="40% - Accent5 13" xfId="161" xr:uid="{00000000-0005-0000-0000-000086000000}"/>
    <cellStyle name="40% - Accent5 2" xfId="162" xr:uid="{00000000-0005-0000-0000-000087000000}"/>
    <cellStyle name="40% - Accent5 3" xfId="163" xr:uid="{00000000-0005-0000-0000-000088000000}"/>
    <cellStyle name="40% - Accent5 4" xfId="164" xr:uid="{00000000-0005-0000-0000-000089000000}"/>
    <cellStyle name="40% - Accent5 5" xfId="165" xr:uid="{00000000-0005-0000-0000-00008A000000}"/>
    <cellStyle name="40% - Accent5 6" xfId="166" xr:uid="{00000000-0005-0000-0000-00008B000000}"/>
    <cellStyle name="40% - Accent5 7" xfId="167" xr:uid="{00000000-0005-0000-0000-00008C000000}"/>
    <cellStyle name="40% - Accent5 8" xfId="168" xr:uid="{00000000-0005-0000-0000-00008D000000}"/>
    <cellStyle name="40% - Accent5 9" xfId="169" xr:uid="{00000000-0005-0000-0000-00008E000000}"/>
    <cellStyle name="40% - Accent6" xfId="12" builtinId="51" customBuiltin="1"/>
    <cellStyle name="40% - Accent6 10" xfId="170" xr:uid="{00000000-0005-0000-0000-000090000000}"/>
    <cellStyle name="40% - Accent6 11" xfId="171" xr:uid="{00000000-0005-0000-0000-000091000000}"/>
    <cellStyle name="40% - Accent6 12" xfId="172" xr:uid="{00000000-0005-0000-0000-000092000000}"/>
    <cellStyle name="40% - Accent6 13" xfId="173" xr:uid="{00000000-0005-0000-0000-000093000000}"/>
    <cellStyle name="40% - Accent6 2" xfId="174" xr:uid="{00000000-0005-0000-0000-000094000000}"/>
    <cellStyle name="40% - Accent6 3" xfId="175" xr:uid="{00000000-0005-0000-0000-000095000000}"/>
    <cellStyle name="40% - Accent6 4" xfId="176" xr:uid="{00000000-0005-0000-0000-000096000000}"/>
    <cellStyle name="40% - Accent6 5" xfId="177" xr:uid="{00000000-0005-0000-0000-000097000000}"/>
    <cellStyle name="40% - Accent6 6" xfId="178" xr:uid="{00000000-0005-0000-0000-000098000000}"/>
    <cellStyle name="40% - Accent6 7" xfId="179" xr:uid="{00000000-0005-0000-0000-000099000000}"/>
    <cellStyle name="40% - Accent6 8" xfId="180" xr:uid="{00000000-0005-0000-0000-00009A000000}"/>
    <cellStyle name="40% - Accent6 9" xfId="181" xr:uid="{00000000-0005-0000-0000-00009B000000}"/>
    <cellStyle name="60% - Accent1 2" xfId="220" xr:uid="{00000000-0005-0000-0000-00009C000000}"/>
    <cellStyle name="60% - Accent2 2" xfId="221" xr:uid="{00000000-0005-0000-0000-00009D000000}"/>
    <cellStyle name="60% - Accent3 2" xfId="222" xr:uid="{00000000-0005-0000-0000-00009E000000}"/>
    <cellStyle name="60% - Accent4 2" xfId="223" xr:uid="{00000000-0005-0000-0000-00009F000000}"/>
    <cellStyle name="60% - Accent5 2" xfId="224" xr:uid="{00000000-0005-0000-0000-0000A0000000}"/>
    <cellStyle name="60% - Accent6 2" xfId="225" xr:uid="{00000000-0005-0000-0000-0000A1000000}"/>
    <cellStyle name="Accent1" xfId="13" builtinId="29" customBuiltin="1"/>
    <cellStyle name="Accent2" xfId="14" builtinId="33" customBuiltin="1"/>
    <cellStyle name="Accent3" xfId="15" builtinId="37" customBuiltin="1"/>
    <cellStyle name="Accent4" xfId="16" builtinId="41" customBuiltin="1"/>
    <cellStyle name="Accent5" xfId="17" builtinId="45" customBuiltin="1"/>
    <cellStyle name="Accent6" xfId="18" builtinId="49" customBuiltin="1"/>
    <cellStyle name="Bad" xfId="19" builtinId="27" customBuiltin="1"/>
    <cellStyle name="Calculation" xfId="20" builtinId="22" customBuiltin="1"/>
    <cellStyle name="Check Cell" xfId="21" builtinId="23" customBuiltin="1"/>
    <cellStyle name="Comma 2" xfId="182" xr:uid="{00000000-0005-0000-0000-0000AB000000}"/>
    <cellStyle name="Comma 3" xfId="37" xr:uid="{00000000-0005-0000-0000-0000AC000000}"/>
    <cellStyle name="Currency" xfId="22" builtinId="4"/>
    <cellStyle name="Currency 2" xfId="228" xr:uid="{74F43A5E-CF53-4340-928A-B6969B79C7F9}"/>
    <cellStyle name="Explanatory Text" xfId="23" builtinId="53" customBuiltin="1"/>
    <cellStyle name="Good" xfId="24" builtinId="26" customBuiltin="1"/>
    <cellStyle name="Heading 1" xfId="25" builtinId="16" customBuiltin="1"/>
    <cellStyle name="Heading 2" xfId="26" builtinId="17" customBuiltin="1"/>
    <cellStyle name="Heading 3" xfId="27" builtinId="18" customBuiltin="1"/>
    <cellStyle name="Heading 4" xfId="28" builtinId="19" customBuiltin="1"/>
    <cellStyle name="Input" xfId="29" builtinId="20" customBuiltin="1"/>
    <cellStyle name="Linked Cell" xfId="30" builtinId="24" customBuiltin="1"/>
    <cellStyle name="Neutral 2" xfId="219" xr:uid="{00000000-0005-0000-0000-0000B6000000}"/>
    <cellStyle name="Normal" xfId="0" builtinId="0"/>
    <cellStyle name="Normal 11" xfId="183" xr:uid="{00000000-0005-0000-0000-0000B8000000}"/>
    <cellStyle name="Normal 2" xfId="184" xr:uid="{00000000-0005-0000-0000-0000B9000000}"/>
    <cellStyle name="Normal 2 10" xfId="185" xr:uid="{00000000-0005-0000-0000-0000BA000000}"/>
    <cellStyle name="Normal 2 11" xfId="186" xr:uid="{00000000-0005-0000-0000-0000BB000000}"/>
    <cellStyle name="Normal 2 12" xfId="227" xr:uid="{00000000-0005-0000-0000-0000BC000000}"/>
    <cellStyle name="Normal 2 2" xfId="187" xr:uid="{00000000-0005-0000-0000-0000BD000000}"/>
    <cellStyle name="Normal 2 3" xfId="188" xr:uid="{00000000-0005-0000-0000-0000BE000000}"/>
    <cellStyle name="Normal 2 4" xfId="189" xr:uid="{00000000-0005-0000-0000-0000BF000000}"/>
    <cellStyle name="Normal 2 5" xfId="190" xr:uid="{00000000-0005-0000-0000-0000C0000000}"/>
    <cellStyle name="Normal 2 6" xfId="191" xr:uid="{00000000-0005-0000-0000-0000C1000000}"/>
    <cellStyle name="Normal 2 7" xfId="192" xr:uid="{00000000-0005-0000-0000-0000C2000000}"/>
    <cellStyle name="Normal 2 8" xfId="193" xr:uid="{00000000-0005-0000-0000-0000C3000000}"/>
    <cellStyle name="Normal 2 9" xfId="194" xr:uid="{00000000-0005-0000-0000-0000C4000000}"/>
    <cellStyle name="Normal 3" xfId="195" xr:uid="{00000000-0005-0000-0000-0000C5000000}"/>
    <cellStyle name="Normal 3 2" xfId="196" xr:uid="{00000000-0005-0000-0000-0000C6000000}"/>
    <cellStyle name="Normal 4" xfId="197" xr:uid="{00000000-0005-0000-0000-0000C7000000}"/>
    <cellStyle name="Normal 4 2" xfId="198" xr:uid="{00000000-0005-0000-0000-0000C8000000}"/>
    <cellStyle name="Normal 5" xfId="199" xr:uid="{00000000-0005-0000-0000-0000C9000000}"/>
    <cellStyle name="Normal 5 2" xfId="200" xr:uid="{00000000-0005-0000-0000-0000CA000000}"/>
    <cellStyle name="Normal 6" xfId="201" xr:uid="{00000000-0005-0000-0000-0000CB000000}"/>
    <cellStyle name="Normal 6 2" xfId="202" xr:uid="{00000000-0005-0000-0000-0000CC000000}"/>
    <cellStyle name="Normal 7" xfId="226" xr:uid="{00000000-0005-0000-0000-0000CD000000}"/>
    <cellStyle name="Normal 7 2" xfId="203" xr:uid="{00000000-0005-0000-0000-0000CE000000}"/>
    <cellStyle name="Normal 8 2" xfId="204" xr:uid="{00000000-0005-0000-0000-0000CF000000}"/>
    <cellStyle name="Normal 9 2" xfId="205" xr:uid="{00000000-0005-0000-0000-0000D0000000}"/>
    <cellStyle name="Note" xfId="31" builtinId="10" customBuiltin="1"/>
    <cellStyle name="Note 10" xfId="206" xr:uid="{00000000-0005-0000-0000-0000D2000000}"/>
    <cellStyle name="Note 11" xfId="207" xr:uid="{00000000-0005-0000-0000-0000D3000000}"/>
    <cellStyle name="Note 12" xfId="208" xr:uid="{00000000-0005-0000-0000-0000D4000000}"/>
    <cellStyle name="Note 13" xfId="209" xr:uid="{00000000-0005-0000-0000-0000D5000000}"/>
    <cellStyle name="Note 2" xfId="210" xr:uid="{00000000-0005-0000-0000-0000D6000000}"/>
    <cellStyle name="Note 3" xfId="211" xr:uid="{00000000-0005-0000-0000-0000D7000000}"/>
    <cellStyle name="Note 4" xfId="212" xr:uid="{00000000-0005-0000-0000-0000D8000000}"/>
    <cellStyle name="Note 5" xfId="213" xr:uid="{00000000-0005-0000-0000-0000D9000000}"/>
    <cellStyle name="Note 6" xfId="214" xr:uid="{00000000-0005-0000-0000-0000DA000000}"/>
    <cellStyle name="Note 7" xfId="215" xr:uid="{00000000-0005-0000-0000-0000DB000000}"/>
    <cellStyle name="Note 8" xfId="216" xr:uid="{00000000-0005-0000-0000-0000DC000000}"/>
    <cellStyle name="Note 9" xfId="217" xr:uid="{00000000-0005-0000-0000-0000DD000000}"/>
    <cellStyle name="Output" xfId="32" builtinId="21" customBuiltin="1"/>
    <cellStyle name="Percent" xfId="33" builtinId="5"/>
    <cellStyle name="Percent 11" xfId="218" xr:uid="{00000000-0005-0000-0000-0000E0000000}"/>
    <cellStyle name="Title" xfId="34" builtinId="15" customBuiltin="1"/>
    <cellStyle name="Total" xfId="35" builtinId="25" customBuiltin="1"/>
    <cellStyle name="Warning Text" xfId="36" builtinId="11" customBuiltin="1"/>
  </cellStyles>
  <dxfs count="0"/>
  <tableStyles count="1" defaultTableStyle="TableStyleMedium2" defaultPivotStyle="PivotStyleLight16">
    <tableStyle name="Invisible" pivot="0" table="0" count="0" xr9:uid="{938A129B-7865-4BC9-B86A-1C99D9D679D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732725</xdr:colOff>
      <xdr:row>1</xdr:row>
      <xdr:rowOff>86590</xdr:rowOff>
    </xdr:from>
    <xdr:to>
      <xdr:col>24</xdr:col>
      <xdr:colOff>702625</xdr:colOff>
      <xdr:row>9</xdr:row>
      <xdr:rowOff>68036</xdr:rowOff>
    </xdr:to>
    <xdr:sp macro="" textlink="">
      <xdr:nvSpPr>
        <xdr:cNvPr id="2" name="TextBox 1">
          <a:extLst>
            <a:ext uri="{FF2B5EF4-FFF2-40B4-BE49-F238E27FC236}">
              <a16:creationId xmlns:a16="http://schemas.microsoft.com/office/drawing/2014/main" id="{CC8E0314-A89E-4AC0-AC10-6805E1FA3613}"/>
            </a:ext>
          </a:extLst>
        </xdr:cNvPr>
        <xdr:cNvSpPr txBox="1"/>
      </xdr:nvSpPr>
      <xdr:spPr>
        <a:xfrm>
          <a:off x="11985832" y="277090"/>
          <a:ext cx="9590150" cy="198169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ysClr val="windowText" lastClr="000000"/>
              </a:solidFill>
            </a:rPr>
            <a:t>This sheet</a:t>
          </a:r>
          <a:r>
            <a:rPr lang="en-GB" sz="1200" baseline="0">
              <a:solidFill>
                <a:sysClr val="windowText" lastClr="000000"/>
              </a:solidFill>
            </a:rPr>
            <a:t> can be used to value the Timecharter-in and Cover portfolio of the Asset Management Business Unit as part of the calculation of NAV of DS NORDEN. All costs are cash costs. The business unit Asset Management holds all TC-in contracts exceeding two years.</a:t>
          </a:r>
        </a:p>
        <a:p>
          <a:endParaRPr lang="en-GB" sz="1200">
            <a:solidFill>
              <a:sysClr val="windowText" lastClr="000000"/>
            </a:solidFill>
          </a:endParaRPr>
        </a:p>
        <a:p>
          <a:r>
            <a:rPr lang="en-GB" sz="1200">
              <a:solidFill>
                <a:sysClr val="windowText" lastClr="000000"/>
              </a:solidFill>
            </a:rPr>
            <a:t>Step 1: Insert your</a:t>
          </a:r>
          <a:r>
            <a:rPr lang="en-GB" sz="1200" baseline="0">
              <a:solidFill>
                <a:sysClr val="windowText" lastClr="000000"/>
              </a:solidFill>
            </a:rPr>
            <a:t> gross rate expectations for each of the 6 segments below (apply Baltic Dry Index equivalent for Dry Bulk and ACM for Tankers). Input cells are colored yellow. Comissions will automatically be subtracted from the inserted rate expectations based on the brokerage commission rate applied in cell L4. Vessel index benchmarked to Baltic Dry Index: Handysize: HSI38, Supramax: SI58, Panamax: PI82</a:t>
          </a:r>
        </a:p>
        <a:p>
          <a:endParaRPr lang="en-GB" sz="1200" baseline="0">
            <a:solidFill>
              <a:sysClr val="windowText" lastClr="000000"/>
            </a:solidFill>
          </a:endParaRPr>
        </a:p>
        <a:p>
          <a:r>
            <a:rPr lang="en-GB" sz="1200" baseline="0">
              <a:solidFill>
                <a:sysClr val="windowText" lastClr="000000"/>
              </a:solidFill>
            </a:rPr>
            <a:t>Step 2: Specify your discount rate in cell K2</a:t>
          </a:r>
        </a:p>
        <a:p>
          <a:endParaRPr lang="en-GB" sz="1200" baseline="0">
            <a:solidFill>
              <a:sysClr val="windowText" lastClr="000000"/>
            </a:solidFill>
          </a:endParaRPr>
        </a:p>
        <a:p>
          <a:r>
            <a:rPr lang="en-GB" sz="1200" baseline="0">
              <a:solidFill>
                <a:sysClr val="windowText" lastClr="000000"/>
              </a:solidFill>
            </a:rPr>
            <a:t>Step 3: Read the net value of the TC-in and Cover portfolio in the two output cells located in the ranges B2:H7 and B31:H36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U57"/>
  <sheetViews>
    <sheetView showGridLines="0" tabSelected="1" zoomScale="70" zoomScaleNormal="70" workbookViewId="0">
      <selection activeCell="AB14" sqref="AB14"/>
    </sheetView>
  </sheetViews>
  <sheetFormatPr defaultRowHeight="15" x14ac:dyDescent="0.25"/>
  <cols>
    <col min="2" max="2" width="15.7109375" customWidth="1"/>
    <col min="3" max="3" width="17.42578125" customWidth="1"/>
    <col min="4" max="4" width="19.85546875" customWidth="1"/>
    <col min="5" max="5" width="17.42578125" customWidth="1"/>
    <col min="6" max="6" width="24.42578125" hidden="1" customWidth="1"/>
    <col min="7" max="7" width="17.42578125" customWidth="1"/>
    <col min="8" max="8" width="19.7109375" customWidth="1"/>
    <col min="9" max="9" width="18" hidden="1" customWidth="1"/>
    <col min="10" max="10" width="6.140625" customWidth="1"/>
    <col min="11" max="11" width="11.42578125" customWidth="1"/>
    <col min="12" max="12" width="17.28515625" customWidth="1"/>
    <col min="13" max="13" width="17.42578125" customWidth="1"/>
    <col min="14" max="14" width="20.5703125" bestFit="1" customWidth="1"/>
    <col min="15" max="15" width="12.85546875" hidden="1" customWidth="1"/>
    <col min="16" max="17" width="17.42578125" customWidth="1"/>
    <col min="18" max="18" width="14.28515625" hidden="1" customWidth="1"/>
    <col min="19" max="19" width="21.5703125" bestFit="1" customWidth="1"/>
    <col min="20" max="20" width="15.42578125" customWidth="1"/>
    <col min="21" max="21" width="13.85546875" customWidth="1"/>
    <col min="22" max="22" width="17.42578125" customWidth="1"/>
    <col min="23" max="23" width="20.5703125" bestFit="1" customWidth="1"/>
    <col min="24" max="24" width="14.42578125" hidden="1" customWidth="1"/>
    <col min="25" max="25" width="17.42578125" customWidth="1"/>
    <col min="26" max="26" width="15.42578125" bestFit="1" customWidth="1"/>
    <col min="27" max="27" width="11.140625" hidden="1" customWidth="1"/>
    <col min="28" max="28" width="21.5703125" bestFit="1" customWidth="1"/>
    <col min="44" max="44" width="27.7109375" customWidth="1"/>
    <col min="45" max="45" width="14.5703125" customWidth="1"/>
    <col min="46" max="46" width="15.85546875" customWidth="1"/>
    <col min="47" max="47" width="13.7109375" customWidth="1"/>
  </cols>
  <sheetData>
    <row r="2" spans="2:47" ht="34.5" customHeight="1" x14ac:dyDescent="0.4">
      <c r="B2" s="97" t="s">
        <v>29</v>
      </c>
    </row>
    <row r="3" spans="2:47" ht="12" customHeight="1" thickBot="1" x14ac:dyDescent="0.3">
      <c r="J3" s="83"/>
    </row>
    <row r="4" spans="2:47" x14ac:dyDescent="0.25">
      <c r="B4" s="88" t="s">
        <v>21</v>
      </c>
      <c r="C4" s="89" t="s">
        <v>30</v>
      </c>
      <c r="D4" s="90" t="s">
        <v>8</v>
      </c>
      <c r="E4" s="90" t="s">
        <v>9</v>
      </c>
      <c r="G4" s="91" t="s">
        <v>31</v>
      </c>
      <c r="J4" s="84"/>
      <c r="L4" s="96" t="s">
        <v>19</v>
      </c>
      <c r="M4" s="95">
        <v>0.01</v>
      </c>
    </row>
    <row r="5" spans="2:47" ht="20.100000000000001" customHeight="1" x14ac:dyDescent="0.25">
      <c r="B5" s="61" t="s">
        <v>10</v>
      </c>
      <c r="C5" s="62">
        <v>0.99</v>
      </c>
      <c r="D5" s="85" t="str">
        <f>IF(SUM(H14:H28)=0,"",SUM(F14:F28)*10^-6)</f>
        <v/>
      </c>
      <c r="E5" s="85" t="str">
        <f>IF(SUM(H14:H28)=0,"",SUM(I14:I28)*10^-6)</f>
        <v/>
      </c>
      <c r="G5" s="86" t="str">
        <f>IFERROR(D5+E5,"")</f>
        <v/>
      </c>
      <c r="I5" s="84"/>
      <c r="L5" s="96" t="s">
        <v>26</v>
      </c>
      <c r="M5" s="95">
        <v>3.7499999999999999E-2</v>
      </c>
    </row>
    <row r="6" spans="2:47" ht="20.100000000000001" customHeight="1" x14ac:dyDescent="0.25">
      <c r="B6" s="61" t="s">
        <v>11</v>
      </c>
      <c r="C6" s="62">
        <v>1.05</v>
      </c>
      <c r="D6" s="66" t="str">
        <f>IF(SUM(S14:S28)=0,"",SUM(O14:O28)*10^-6)</f>
        <v/>
      </c>
      <c r="E6" s="66" t="str">
        <f>IF(SUM(S14:S28)=0,"",SUM(R14:R28)*10^-6)</f>
        <v/>
      </c>
      <c r="G6" s="67" t="str">
        <f>IFERROR(D6+E6,"")</f>
        <v/>
      </c>
      <c r="I6" s="84"/>
    </row>
    <row r="7" spans="2:47" ht="20.100000000000001" customHeight="1" x14ac:dyDescent="0.25">
      <c r="B7" s="63" t="s">
        <v>12</v>
      </c>
      <c r="C7" s="64">
        <v>1</v>
      </c>
      <c r="D7" s="68" t="str">
        <f>IF(SUM(AB14:AB28)=0,"",SUM(X14:X28)*10^-6)</f>
        <v/>
      </c>
      <c r="E7" s="68" t="str">
        <f>IF(SUM(AB14:AB28)=0,"",SUM(AA14:AA28)*10^-6)</f>
        <v/>
      </c>
      <c r="G7" s="69" t="str">
        <f>IFERROR(D7+E7,"")</f>
        <v/>
      </c>
      <c r="I7" s="84"/>
    </row>
    <row r="8" spans="2:47" ht="20.100000000000001" customHeight="1" x14ac:dyDescent="0.25">
      <c r="B8" s="72" t="s">
        <v>28</v>
      </c>
      <c r="C8" s="73"/>
      <c r="D8" s="73"/>
      <c r="E8" s="74"/>
      <c r="G8" s="87">
        <f>SUM(G5:G7)</f>
        <v>0</v>
      </c>
      <c r="I8" s="84"/>
      <c r="J8" s="84"/>
      <c r="K8" s="77"/>
      <c r="L8" s="77"/>
    </row>
    <row r="9" spans="2:47" ht="20.100000000000001" customHeight="1" thickBot="1" x14ac:dyDescent="0.3">
      <c r="B9" s="57" t="s">
        <v>23</v>
      </c>
      <c r="C9" s="58"/>
      <c r="D9" s="58"/>
      <c r="E9" s="65"/>
      <c r="G9" s="60">
        <f>G8*1000000/38990633</f>
        <v>0</v>
      </c>
      <c r="J9" s="83"/>
    </row>
    <row r="10" spans="2:47" x14ac:dyDescent="0.25">
      <c r="B10" s="54"/>
      <c r="F10" s="55"/>
      <c r="G10" s="39"/>
      <c r="H10" s="56"/>
    </row>
    <row r="11" spans="2:47" x14ac:dyDescent="0.25">
      <c r="B11" s="1" t="s">
        <v>10</v>
      </c>
      <c r="D11" s="1"/>
      <c r="E11" s="1"/>
      <c r="F11" s="1"/>
      <c r="G11" s="1"/>
      <c r="H11" s="1"/>
      <c r="I11" s="1"/>
      <c r="J11" s="1"/>
      <c r="L11" s="1" t="s">
        <v>11</v>
      </c>
      <c r="N11" s="1"/>
      <c r="O11" s="1"/>
      <c r="P11" s="1"/>
      <c r="Q11" s="1"/>
      <c r="R11" s="1"/>
      <c r="S11" s="1"/>
      <c r="U11" s="1" t="s">
        <v>16</v>
      </c>
      <c r="W11" s="1"/>
      <c r="X11" s="1"/>
      <c r="Y11" s="1"/>
      <c r="Z11" s="1"/>
      <c r="AA11" s="1"/>
      <c r="AB11" s="1"/>
    </row>
    <row r="12" spans="2:47" x14ac:dyDescent="0.25">
      <c r="B12" s="48"/>
      <c r="C12" s="49" t="s">
        <v>27</v>
      </c>
      <c r="D12" s="49" t="s">
        <v>25</v>
      </c>
      <c r="E12" s="49" t="s">
        <v>5</v>
      </c>
      <c r="F12" s="49"/>
      <c r="G12" s="49" t="s">
        <v>1</v>
      </c>
      <c r="H12" s="50" t="s">
        <v>22</v>
      </c>
      <c r="I12" s="49"/>
      <c r="L12" s="48"/>
      <c r="M12" s="49" t="s">
        <v>27</v>
      </c>
      <c r="N12" s="49" t="s">
        <v>25</v>
      </c>
      <c r="O12" s="49"/>
      <c r="P12" s="49" t="s">
        <v>5</v>
      </c>
      <c r="Q12" s="49" t="s">
        <v>1</v>
      </c>
      <c r="R12" s="49"/>
      <c r="S12" s="50" t="s">
        <v>22</v>
      </c>
      <c r="U12" s="48"/>
      <c r="V12" s="49" t="s">
        <v>27</v>
      </c>
      <c r="W12" s="49" t="s">
        <v>25</v>
      </c>
      <c r="X12" s="49"/>
      <c r="Y12" s="49" t="s">
        <v>5</v>
      </c>
      <c r="Z12" s="49" t="s">
        <v>1</v>
      </c>
      <c r="AA12" s="49"/>
      <c r="AB12" s="50" t="s">
        <v>22</v>
      </c>
    </row>
    <row r="13" spans="2:47" x14ac:dyDescent="0.25">
      <c r="B13" s="51" t="s">
        <v>20</v>
      </c>
      <c r="C13" s="52" t="s">
        <v>2</v>
      </c>
      <c r="D13" s="52" t="s">
        <v>3</v>
      </c>
      <c r="E13" s="52" t="s">
        <v>2</v>
      </c>
      <c r="F13" s="52"/>
      <c r="G13" s="52" t="s">
        <v>3</v>
      </c>
      <c r="H13" s="53" t="s">
        <v>3</v>
      </c>
      <c r="I13" s="52"/>
      <c r="L13" s="51" t="s">
        <v>20</v>
      </c>
      <c r="M13" s="52" t="s">
        <v>2</v>
      </c>
      <c r="N13" s="52" t="s">
        <v>3</v>
      </c>
      <c r="O13" s="52"/>
      <c r="P13" s="52" t="s">
        <v>2</v>
      </c>
      <c r="Q13" s="52" t="s">
        <v>3</v>
      </c>
      <c r="R13" s="52"/>
      <c r="S13" s="53" t="s">
        <v>3</v>
      </c>
      <c r="U13" s="51" t="s">
        <v>20</v>
      </c>
      <c r="V13" s="52" t="s">
        <v>2</v>
      </c>
      <c r="W13" s="52" t="s">
        <v>3</v>
      </c>
      <c r="X13" s="52"/>
      <c r="Y13" s="52" t="s">
        <v>2</v>
      </c>
      <c r="Z13" s="52" t="s">
        <v>3</v>
      </c>
      <c r="AA13" s="52"/>
      <c r="AB13" s="53" t="s">
        <v>3</v>
      </c>
      <c r="AR13" s="79"/>
      <c r="AS13" s="80"/>
      <c r="AT13" s="80"/>
      <c r="AU13" s="80"/>
    </row>
    <row r="14" spans="2:47" x14ac:dyDescent="0.25">
      <c r="B14" s="70" t="s">
        <v>33</v>
      </c>
      <c r="C14" s="98">
        <v>1506.0298611111111</v>
      </c>
      <c r="D14" s="98">
        <v>12705.889265512755</v>
      </c>
      <c r="E14" s="98">
        <v>1677.8809732222223</v>
      </c>
      <c r="F14" s="43" t="str">
        <f>IF(H14="","",($C$5*(1-$M$5)*H14-D14)*C14*Discount!$C3)</f>
        <v/>
      </c>
      <c r="G14" s="46">
        <v>10964.499191776722</v>
      </c>
      <c r="H14" s="71"/>
      <c r="I14" s="45" t="str">
        <f>IF(H14="","",(G14-H14)*E14*Discount!$C3)</f>
        <v/>
      </c>
      <c r="L14" s="70" t="s">
        <v>33</v>
      </c>
      <c r="M14" s="98">
        <v>1670</v>
      </c>
      <c r="N14" s="98">
        <v>11932.835329341317</v>
      </c>
      <c r="O14" s="43" t="str">
        <f>IF(S14="","",($C$6*(1-$M$5)*S14-N14)*M14*Discount!$C3)</f>
        <v/>
      </c>
      <c r="P14" s="98">
        <v>2678.7</v>
      </c>
      <c r="Q14" s="98">
        <v>9784.8449434427166</v>
      </c>
      <c r="R14" s="44" t="str">
        <f>IF(S14="","",(Q14-S14)*P14*Discount!$C3)</f>
        <v/>
      </c>
      <c r="S14" s="71"/>
      <c r="U14" s="70" t="s">
        <v>33</v>
      </c>
      <c r="V14" s="98">
        <v>488.90000000000003</v>
      </c>
      <c r="W14" s="98">
        <v>9501.0309286152569</v>
      </c>
      <c r="X14" s="43" t="str">
        <f>IF(AB14="","",($C$7*(1-$M$5)*AB14-W14)*V14*Discount!$C3)</f>
        <v/>
      </c>
      <c r="Y14" s="98">
        <v>575.90000000000009</v>
      </c>
      <c r="Z14" s="46">
        <v>11219.647160965445</v>
      </c>
      <c r="AA14" s="44" t="str">
        <f>IF(AB14="","",(Z14-AB14)*Y14*Discount!$C3)</f>
        <v/>
      </c>
      <c r="AB14" s="71"/>
      <c r="AG14" s="77"/>
      <c r="AH14" s="77"/>
      <c r="AR14" s="80"/>
      <c r="AS14" s="77"/>
      <c r="AT14" s="77"/>
      <c r="AU14" s="77"/>
    </row>
    <row r="15" spans="2:47" x14ac:dyDescent="0.25">
      <c r="B15" s="70" t="s">
        <v>34</v>
      </c>
      <c r="C15" s="98">
        <v>1492.0993055555555</v>
      </c>
      <c r="D15" s="98">
        <v>12846.825338833289</v>
      </c>
      <c r="E15" s="98">
        <v>1595.9900009999999</v>
      </c>
      <c r="F15" s="43" t="str">
        <f>IF(H15="","",($C$5*(1-$M$5)*H15-D15)*C15*Discount!$C4)</f>
        <v/>
      </c>
      <c r="G15" s="46">
        <v>11418.104333544004</v>
      </c>
      <c r="H15" s="71"/>
      <c r="I15" s="45" t="str">
        <f>IF(H15="","",(G15-H15)*E15*Discount!$C4)</f>
        <v/>
      </c>
      <c r="L15" s="70" t="s">
        <v>34</v>
      </c>
      <c r="M15" s="98">
        <v>1820</v>
      </c>
      <c r="N15" s="98">
        <v>11885.25</v>
      </c>
      <c r="O15" s="43" t="str">
        <f>IF(S15="","",($C$6*(1-$M$5)*S15-N15)*M15*Discount!$C4)</f>
        <v/>
      </c>
      <c r="P15" s="98">
        <v>2682.7</v>
      </c>
      <c r="Q15" s="98">
        <v>9786.7592910127878</v>
      </c>
      <c r="R15" s="44" t="str">
        <f>IF(S15="","",(Q15-S15)*P15*Discount!$C4)</f>
        <v/>
      </c>
      <c r="S15" s="71"/>
      <c r="U15" s="70" t="s">
        <v>34</v>
      </c>
      <c r="V15" s="98">
        <v>500.52500000000003</v>
      </c>
      <c r="W15" s="98">
        <v>9553.3520223765026</v>
      </c>
      <c r="X15" s="43" t="str">
        <f>IF(AB15="","",($C$7*(1-$M$5)*AB15-W15)*V15*Discount!$C4)</f>
        <v/>
      </c>
      <c r="Y15" s="98">
        <v>665.90000000000009</v>
      </c>
      <c r="Z15" s="46">
        <v>11028.525003754317</v>
      </c>
      <c r="AA15" s="44" t="str">
        <f>IF(AB15="","",(Z15-AB15)*Y15*Discount!$C4)</f>
        <v/>
      </c>
      <c r="AB15" s="71"/>
      <c r="AG15" s="77"/>
      <c r="AH15" s="77"/>
      <c r="AR15" s="80"/>
      <c r="AS15" s="77"/>
      <c r="AT15" s="77"/>
      <c r="AU15" s="77"/>
    </row>
    <row r="16" spans="2:47" x14ac:dyDescent="0.25">
      <c r="B16" s="70" t="s">
        <v>35</v>
      </c>
      <c r="C16" s="98">
        <v>1330.375</v>
      </c>
      <c r="D16" s="98">
        <v>13186.018979611012</v>
      </c>
      <c r="E16" s="98">
        <v>1509.9900010000001</v>
      </c>
      <c r="F16" s="43" t="str">
        <f>IF(H16="","",($C$5*(1-$M$5)*H16-D16)*C16*Discount!$C5)</f>
        <v/>
      </c>
      <c r="G16" s="46">
        <v>11510.842388161613</v>
      </c>
      <c r="H16" s="71"/>
      <c r="I16" s="45" t="str">
        <f>IF(H16="","",(G16-H16)*E16*Discount!$C5)</f>
        <v/>
      </c>
      <c r="L16" s="70" t="s">
        <v>35</v>
      </c>
      <c r="M16" s="98">
        <v>1840</v>
      </c>
      <c r="N16" s="98">
        <v>11885.25</v>
      </c>
      <c r="O16" s="43" t="str">
        <f>IF(S16="","",($C$6*(1-$M$5)*S16-N16)*M16*Discount!$C5)</f>
        <v/>
      </c>
      <c r="P16" s="98">
        <v>2683.7</v>
      </c>
      <c r="Q16" s="98">
        <v>9787.2369862503274</v>
      </c>
      <c r="R16" s="44" t="str">
        <f>IF(S16="","",(Q16-S16)*P16*Discount!$C5)</f>
        <v/>
      </c>
      <c r="S16" s="71"/>
      <c r="U16" s="70" t="s">
        <v>35</v>
      </c>
      <c r="V16" s="98">
        <v>578.90000000000009</v>
      </c>
      <c r="W16" s="98">
        <v>9492.7518068751051</v>
      </c>
      <c r="X16" s="43" t="str">
        <f>IF(AB16="","",($C$7*(1-$M$5)*AB16-W16)*V16*Discount!$C5)</f>
        <v/>
      </c>
      <c r="Y16" s="98">
        <v>621.89722222222224</v>
      </c>
      <c r="Z16" s="46">
        <v>11075.971056310662</v>
      </c>
      <c r="AA16" s="44" t="str">
        <f>IF(AB16="","",(Z16-AB16)*Y16*Discount!$C5)</f>
        <v/>
      </c>
      <c r="AB16" s="71"/>
      <c r="AG16" s="77"/>
      <c r="AH16" s="77"/>
      <c r="AR16" s="80"/>
      <c r="AS16" s="77"/>
      <c r="AT16" s="77"/>
      <c r="AU16" s="77"/>
    </row>
    <row r="17" spans="2:47" x14ac:dyDescent="0.25">
      <c r="B17" s="70" t="s">
        <v>36</v>
      </c>
      <c r="C17" s="42">
        <v>1119.3583333333333</v>
      </c>
      <c r="D17" s="42">
        <v>13091.606984656388</v>
      </c>
      <c r="E17" s="42">
        <v>1246.7084037777779</v>
      </c>
      <c r="F17" s="43" t="str">
        <f>IF(H17="","",($C$5*(1-$M$5)*H17-D17)*C17*Discount!$C6)</f>
        <v/>
      </c>
      <c r="G17" s="46">
        <v>11631.740515456022</v>
      </c>
      <c r="H17" s="71"/>
      <c r="I17" s="45" t="str">
        <f>IF(H17="","",(G17-H17)*E17*Discount!$C6)</f>
        <v/>
      </c>
      <c r="L17" s="70" t="s">
        <v>36</v>
      </c>
      <c r="M17" s="42">
        <v>1840</v>
      </c>
      <c r="N17" s="42">
        <v>11885.25</v>
      </c>
      <c r="O17" s="43" t="str">
        <f>IF(S17="","",($C$6*(1-$M$5)*S17-N17)*M17*Discount!$C6)</f>
        <v/>
      </c>
      <c r="P17" s="42">
        <v>2683.7</v>
      </c>
      <c r="Q17" s="42">
        <v>9787.2369862503274</v>
      </c>
      <c r="R17" s="44" t="str">
        <f>IF(S17="","",(Q17-S17)*P17*Discount!$C6)</f>
        <v/>
      </c>
      <c r="S17" s="71"/>
      <c r="U17" s="70" t="s">
        <v>36</v>
      </c>
      <c r="V17" s="98">
        <v>578.90000000000009</v>
      </c>
      <c r="W17" s="98">
        <v>9492.7518068751051</v>
      </c>
      <c r="X17" s="43" t="str">
        <f>IF(AB17="","",($C$7*(1-$M$5)*AB17-W17)*V17*Discount!$C6)</f>
        <v/>
      </c>
      <c r="Y17" s="42">
        <v>578.90000000000009</v>
      </c>
      <c r="Z17" s="46">
        <v>11118.750734150975</v>
      </c>
      <c r="AA17" s="44" t="str">
        <f>IF(AB17="","",(Z17-AB17)*Y17*Discount!$C6)</f>
        <v/>
      </c>
      <c r="AB17" s="71"/>
      <c r="AG17" s="77"/>
      <c r="AH17" s="77"/>
      <c r="AR17" s="80"/>
      <c r="AS17" s="77"/>
      <c r="AT17" s="77"/>
      <c r="AU17" s="77"/>
    </row>
    <row r="18" spans="2:47" x14ac:dyDescent="0.25">
      <c r="B18" s="47">
        <v>2022</v>
      </c>
      <c r="C18" s="42">
        <v>3793.3437500000005</v>
      </c>
      <c r="D18" s="42">
        <v>12937.278978254122</v>
      </c>
      <c r="E18" s="42">
        <v>2881.6336151111104</v>
      </c>
      <c r="F18" s="43" t="str">
        <f>IF(H18="","",($C$5*(1-$M$5)*H18-D18)*C18*Discount!$C7)</f>
        <v/>
      </c>
      <c r="G18" s="46">
        <v>13237.786244320167</v>
      </c>
      <c r="H18" s="71"/>
      <c r="I18" s="45" t="str">
        <f>IF(H18="","",(G18-H18)*E18*Discount!$C7)</f>
        <v/>
      </c>
      <c r="L18" s="47">
        <v>2022</v>
      </c>
      <c r="M18" s="42">
        <v>7345.3874999999998</v>
      </c>
      <c r="N18" s="42">
        <v>11582.378380310092</v>
      </c>
      <c r="O18" s="43" t="str">
        <f>IF(S18="","",($C$6*(1-$M$5)*S18-N18)*M18*Discount!$C7)</f>
        <v/>
      </c>
      <c r="P18" s="42">
        <v>4006.9145433333333</v>
      </c>
      <c r="Q18" s="42">
        <v>10901.511070893079</v>
      </c>
      <c r="R18" s="44" t="str">
        <f>IF(S18="","",(Q18-S18)*P18*Discount!$C7)</f>
        <v/>
      </c>
      <c r="S18" s="71"/>
      <c r="U18" s="47">
        <v>2022</v>
      </c>
      <c r="V18" s="98">
        <v>2752.6916666666671</v>
      </c>
      <c r="W18" s="98">
        <v>9144.606800010899</v>
      </c>
      <c r="X18" s="43" t="str">
        <f>IF(AB18="","",($C$7*(1-$M$5)*AB18-W18)*V18*Discount!$C7)</f>
        <v/>
      </c>
      <c r="Y18" s="42">
        <v>2546.6826388888894</v>
      </c>
      <c r="Z18" s="46">
        <v>10666.767346299912</v>
      </c>
      <c r="AA18" s="44" t="str">
        <f>IF(AB18="","",(Z18-AB18)*Y18*Discount!$C7)</f>
        <v/>
      </c>
      <c r="AB18" s="71"/>
      <c r="AG18" s="77"/>
      <c r="AH18" s="77"/>
      <c r="AR18" s="80"/>
      <c r="AS18" s="77"/>
      <c r="AT18" s="77"/>
      <c r="AU18" s="77"/>
    </row>
    <row r="19" spans="2:47" x14ac:dyDescent="0.25">
      <c r="B19" s="47">
        <f t="shared" ref="B18:B28" si="0">B18+1</f>
        <v>2023</v>
      </c>
      <c r="C19" s="42">
        <v>2345.328125</v>
      </c>
      <c r="D19" s="42">
        <v>12213.336997532773</v>
      </c>
      <c r="E19" s="42">
        <v>1406.3805555555555</v>
      </c>
      <c r="F19" s="43" t="str">
        <f>IF(H19="","",($C$5*(1-$M$5)*H19-D19)*C19*Discount!$C8)</f>
        <v/>
      </c>
      <c r="G19" s="46">
        <v>14054.33524208617</v>
      </c>
      <c r="H19" s="71"/>
      <c r="I19" s="45" t="str">
        <f>IF(H19="","",(G19-H19)*E19*Discount!$C8)</f>
        <v/>
      </c>
      <c r="L19" s="47">
        <f t="shared" ref="L19:L28" si="1">L18+1</f>
        <v>2023</v>
      </c>
      <c r="M19" s="42">
        <v>6179.813194444444</v>
      </c>
      <c r="N19" s="42">
        <v>10974.97258940428</v>
      </c>
      <c r="O19" s="43" t="str">
        <f>IF(S19="","",($C$6*(1-$M$5)*S19-N19)*M19*Discount!$C8)</f>
        <v/>
      </c>
      <c r="P19" s="42">
        <v>2277.8399999999997</v>
      </c>
      <c r="Q19" s="42">
        <v>10708.917922242128</v>
      </c>
      <c r="R19" s="44" t="str">
        <f>IF(S19="","",(Q19-S19)*P19*Discount!$C8)</f>
        <v/>
      </c>
      <c r="S19" s="71"/>
      <c r="U19" s="47">
        <f t="shared" ref="U19:U28" si="2">U18+1</f>
        <v>2023</v>
      </c>
      <c r="V19" s="98">
        <v>2303.6</v>
      </c>
      <c r="W19" s="98">
        <v>8968.7878103837502</v>
      </c>
      <c r="X19" s="43" t="str">
        <f>IF(AB19="","",($C$7*(1-$M$5)*AB19-W19)*V19*Discount!$C8)</f>
        <v/>
      </c>
      <c r="Y19" s="42">
        <v>2023.7249999999997</v>
      </c>
      <c r="Z19" s="46">
        <v>9875.3989301906167</v>
      </c>
      <c r="AA19" s="44" t="str">
        <f>IF(AB19="","",(Z19-AB19)*Y19*Discount!$C8)</f>
        <v/>
      </c>
      <c r="AB19" s="71"/>
      <c r="AG19" s="77"/>
      <c r="AH19" s="77"/>
      <c r="AR19" s="80"/>
      <c r="AS19" s="77"/>
      <c r="AT19" s="77"/>
      <c r="AU19" s="77"/>
    </row>
    <row r="20" spans="2:47" x14ac:dyDescent="0.25">
      <c r="B20" s="47">
        <f t="shared" si="0"/>
        <v>2024</v>
      </c>
      <c r="C20" s="42">
        <v>1027.6125</v>
      </c>
      <c r="D20" s="42">
        <v>11366.167126875811</v>
      </c>
      <c r="E20" s="42">
        <v>1074</v>
      </c>
      <c r="F20" s="43" t="str">
        <f>IF(H20="","",($C$5*(1-$M$5)*H20-D20)*C20*Discount!$C9)</f>
        <v/>
      </c>
      <c r="G20" s="46">
        <v>14208.213128491618</v>
      </c>
      <c r="H20" s="71"/>
      <c r="I20" s="45" t="str">
        <f>IF(H20="","",(G20-H20)*E20*Discount!$C9)</f>
        <v/>
      </c>
      <c r="L20" s="47">
        <f t="shared" si="1"/>
        <v>2024</v>
      </c>
      <c r="M20" s="42">
        <v>4050.4229166666664</v>
      </c>
      <c r="N20" s="42">
        <v>11089.472138454677</v>
      </c>
      <c r="O20" s="43" t="str">
        <f>IF(S20="","",($C$6*(1-$M$5)*S20-N20)*M20*Discount!$C9)</f>
        <v/>
      </c>
      <c r="P20" s="42">
        <v>2472.84</v>
      </c>
      <c r="Q20" s="42">
        <v>10698.418255932451</v>
      </c>
      <c r="R20" s="44" t="str">
        <f>IF(S20="","",(Q20-S20)*P20*Discount!$C9)</f>
        <v/>
      </c>
      <c r="S20" s="71"/>
      <c r="U20" s="47">
        <f t="shared" si="2"/>
        <v>2024</v>
      </c>
      <c r="V20" s="98">
        <v>2078.6</v>
      </c>
      <c r="W20" s="98">
        <v>8968.0696622726864</v>
      </c>
      <c r="X20" s="43" t="str">
        <f>IF(AB20="","",($C$7*(1-$M$5)*AB20-W20)*V20*Discount!$C9)</f>
        <v/>
      </c>
      <c r="Y20" s="42">
        <v>1649.5999999999997</v>
      </c>
      <c r="Z20" s="46">
        <v>9747.368574199807</v>
      </c>
      <c r="AA20" s="44" t="str">
        <f>IF(AB20="","",(Z20-AB20)*Y20*Discount!$C9)</f>
        <v/>
      </c>
      <c r="AB20" s="71"/>
      <c r="AR20" s="80"/>
      <c r="AS20" s="77"/>
      <c r="AT20" s="77"/>
      <c r="AU20" s="77"/>
    </row>
    <row r="21" spans="2:47" x14ac:dyDescent="0.25">
      <c r="B21" s="47">
        <f t="shared" si="0"/>
        <v>2025</v>
      </c>
      <c r="C21" s="42">
        <v>230.33333333333331</v>
      </c>
      <c r="D21" s="42">
        <v>11500</v>
      </c>
      <c r="E21" s="42">
        <v>1074</v>
      </c>
      <c r="F21" s="43" t="str">
        <f>IF(H21="","",($C$5*(1-$M$5)*H21-D21)*C21*Discount!$C10)</f>
        <v/>
      </c>
      <c r="G21" s="46">
        <v>14208.213128491618</v>
      </c>
      <c r="H21" s="71"/>
      <c r="I21" s="45" t="str">
        <f>IF(H21="","",(G21-H21)*E21*Discount!$C10)</f>
        <v/>
      </c>
      <c r="L21" s="47">
        <f t="shared" si="1"/>
        <v>2025</v>
      </c>
      <c r="M21" s="42">
        <v>1669.7986111111111</v>
      </c>
      <c r="N21" s="42">
        <v>10815.578433859706</v>
      </c>
      <c r="O21" s="43" t="str">
        <f>IF(S21="","",($C$6*(1-$M$5)*S21-N21)*M21*Discount!$C10)</f>
        <v/>
      </c>
      <c r="P21" s="42">
        <v>1899.8399999999995</v>
      </c>
      <c r="Q21" s="42">
        <v>10984.46532339566</v>
      </c>
      <c r="R21" s="44" t="str">
        <f>IF(S21="","",(Q21-S21)*P21*Discount!$C10)</f>
        <v/>
      </c>
      <c r="S21" s="71"/>
      <c r="U21" s="47">
        <f t="shared" si="2"/>
        <v>2025</v>
      </c>
      <c r="V21" s="98">
        <v>1938.5999999999997</v>
      </c>
      <c r="W21" s="98">
        <v>8972.3251831218422</v>
      </c>
      <c r="X21" s="43" t="str">
        <f>IF(AB21="","",($C$7*(1-$M$5)*AB21-W21)*V21*Discount!$C10)</f>
        <v/>
      </c>
      <c r="Y21" s="42">
        <v>1542.5999999999997</v>
      </c>
      <c r="Z21" s="46">
        <v>9765.6743160897186</v>
      </c>
      <c r="AA21" s="44" t="str">
        <f>IF(AB21="","",(Z21-AB21)*Y21*Discount!$C10)</f>
        <v/>
      </c>
      <c r="AB21" s="71"/>
      <c r="AR21" s="80"/>
      <c r="AS21" s="77"/>
      <c r="AT21" s="77"/>
      <c r="AU21" s="77"/>
    </row>
    <row r="22" spans="2:47" x14ac:dyDescent="0.25">
      <c r="B22" s="47">
        <f t="shared" si="0"/>
        <v>2026</v>
      </c>
      <c r="C22" s="42">
        <v>0</v>
      </c>
      <c r="D22" s="42">
        <v>0</v>
      </c>
      <c r="E22" s="42">
        <v>922</v>
      </c>
      <c r="F22" s="43" t="str">
        <f>IF(H22="","",($C$5*(1-$M$5)*H22-D22)*C22*Discount!$C11)</f>
        <v/>
      </c>
      <c r="G22" s="46">
        <v>12076.12678958785</v>
      </c>
      <c r="H22" s="71"/>
      <c r="I22" s="45" t="str">
        <f>IF(H22="","",(G22-H22)*E22*Discount!$C11)</f>
        <v/>
      </c>
      <c r="L22" s="47">
        <f t="shared" si="1"/>
        <v>2026</v>
      </c>
      <c r="M22" s="42">
        <v>690</v>
      </c>
      <c r="N22" s="42">
        <v>10030.434782608696</v>
      </c>
      <c r="O22" s="43" t="str">
        <f>IF(S22="","",($C$6*(1-$M$5)*S22-N22)*M22*Discount!$C11)</f>
        <v/>
      </c>
      <c r="P22" s="42">
        <v>1319.7999600000001</v>
      </c>
      <c r="Q22" s="42">
        <v>11566.382537244508</v>
      </c>
      <c r="R22" s="44" t="str">
        <f>IF(S22="","",(Q22-S22)*P22*Discount!$C11)</f>
        <v/>
      </c>
      <c r="S22" s="71"/>
      <c r="U22" s="47">
        <f t="shared" si="2"/>
        <v>2026</v>
      </c>
      <c r="V22" s="98">
        <v>699</v>
      </c>
      <c r="W22" s="98">
        <v>10128.111587982832</v>
      </c>
      <c r="X22" s="43" t="str">
        <f>IF(AB22="","",($C$7*(1-$M$5)*AB22-W22)*V22*Discount!$C11)</f>
        <v/>
      </c>
      <c r="Y22" s="42">
        <v>31.000000000000004</v>
      </c>
      <c r="Z22" s="46">
        <v>10230</v>
      </c>
      <c r="AA22" s="44" t="str">
        <f>IF(AB22="","",(Z22-AB22)*Y22*Discount!$C11)</f>
        <v/>
      </c>
      <c r="AB22" s="71"/>
      <c r="AR22" s="80"/>
      <c r="AS22" s="77"/>
      <c r="AT22" s="77"/>
      <c r="AU22" s="77"/>
    </row>
    <row r="23" spans="2:47" x14ac:dyDescent="0.25">
      <c r="B23" s="47">
        <f t="shared" si="0"/>
        <v>2027</v>
      </c>
      <c r="C23" s="42">
        <v>0</v>
      </c>
      <c r="D23" s="42">
        <v>0</v>
      </c>
      <c r="E23" s="42">
        <v>390</v>
      </c>
      <c r="F23" s="43" t="str">
        <f>IF(H23="","",($C$5*(1-$M$5)*H23-D23)*C23*Discount!$C12)</f>
        <v/>
      </c>
      <c r="G23" s="42">
        <v>11688.310000000003</v>
      </c>
      <c r="H23" s="71"/>
      <c r="I23" s="45" t="str">
        <f>IF(H23="","",(G23-H23)*E23*Discount!$C12)</f>
        <v/>
      </c>
      <c r="L23" s="47">
        <f t="shared" si="1"/>
        <v>2027</v>
      </c>
      <c r="M23" s="42">
        <v>0</v>
      </c>
      <c r="N23" s="42">
        <v>0</v>
      </c>
      <c r="O23" s="43" t="str">
        <f>IF(S23="","",($C$6*(1-$M$5)*S23-N23)*M23*Discount!$C12)</f>
        <v/>
      </c>
      <c r="P23" s="42">
        <v>837.00000000000023</v>
      </c>
      <c r="Q23" s="42">
        <v>11757.427956989242</v>
      </c>
      <c r="R23" s="44" t="str">
        <f>IF(S23="","",(Q23-S23)*P23*Discount!$C12)</f>
        <v/>
      </c>
      <c r="S23" s="71"/>
      <c r="U23" s="47">
        <f t="shared" si="2"/>
        <v>2027</v>
      </c>
      <c r="V23" s="98">
        <v>45</v>
      </c>
      <c r="W23" s="98">
        <v>10230</v>
      </c>
      <c r="X23" s="43" t="str">
        <f>IF(AB23="","",($C$7*(1-$M$5)*AB23-W23)*V23*Discount!$C12)</f>
        <v/>
      </c>
      <c r="Y23" s="42">
        <v>0</v>
      </c>
      <c r="Z23" s="42">
        <v>0</v>
      </c>
      <c r="AA23" s="44" t="str">
        <f>IF(AB23="","",(Z23-AB23)*Y23*Discount!$C12)</f>
        <v/>
      </c>
      <c r="AB23" s="71"/>
      <c r="AR23" s="80"/>
      <c r="AS23" s="77"/>
      <c r="AT23" s="77"/>
      <c r="AU23" s="77"/>
    </row>
    <row r="24" spans="2:47" x14ac:dyDescent="0.25">
      <c r="B24" s="47">
        <f t="shared" si="0"/>
        <v>2028</v>
      </c>
      <c r="C24" s="42">
        <v>0</v>
      </c>
      <c r="D24" s="42">
        <v>0</v>
      </c>
      <c r="E24" s="42">
        <v>390</v>
      </c>
      <c r="F24" s="43" t="str">
        <f>IF(H24="","",($C$5*(1-$M$5)*H24-D24)*C24*Discount!$C13)</f>
        <v/>
      </c>
      <c r="G24" s="42">
        <v>11688.310000000003</v>
      </c>
      <c r="H24" s="71"/>
      <c r="I24" s="45" t="str">
        <f>IF(H24="","",(G24-H24)*E24*Discount!$C13)</f>
        <v/>
      </c>
      <c r="L24" s="47">
        <f t="shared" si="1"/>
        <v>2028</v>
      </c>
      <c r="M24" s="42">
        <v>0</v>
      </c>
      <c r="N24" s="42">
        <v>0</v>
      </c>
      <c r="O24" s="43" t="str">
        <f>IF(S24="","",($C$6*(1-$M$5)*S24-N24)*M24*Discount!$C13)</f>
        <v/>
      </c>
      <c r="P24" s="42">
        <v>704.40000000000009</v>
      </c>
      <c r="Q24" s="42">
        <v>11796</v>
      </c>
      <c r="R24" s="44" t="str">
        <f>IF(S24="","",(Q24-S24)*P24*Discount!$C13)</f>
        <v/>
      </c>
      <c r="S24" s="71"/>
      <c r="U24" s="47">
        <f t="shared" si="2"/>
        <v>2028</v>
      </c>
      <c r="V24" s="98">
        <v>0</v>
      </c>
      <c r="W24" s="98">
        <v>0</v>
      </c>
      <c r="X24" s="43" t="str">
        <f>IF(AB24="","",($C$7*(1-$M$5)*AB24-W24)*V24*Discount!$C13)</f>
        <v/>
      </c>
      <c r="Y24" s="42">
        <v>0</v>
      </c>
      <c r="Z24" s="42">
        <v>0</v>
      </c>
      <c r="AA24" s="44" t="str">
        <f>IF(AB24="","",(Z24-AB24)*Y24*Discount!$C13)</f>
        <v/>
      </c>
      <c r="AB24" s="71"/>
      <c r="AR24" s="80"/>
      <c r="AS24" s="77"/>
      <c r="AT24" s="77"/>
      <c r="AU24" s="77"/>
    </row>
    <row r="25" spans="2:47" x14ac:dyDescent="0.25">
      <c r="B25" s="47">
        <f t="shared" si="0"/>
        <v>2029</v>
      </c>
      <c r="C25" s="42">
        <v>0</v>
      </c>
      <c r="D25" s="42">
        <v>0</v>
      </c>
      <c r="E25" s="42">
        <v>97.5</v>
      </c>
      <c r="F25" s="43" t="str">
        <f>IF(H25="","",($C$5*(1-$M$5)*H25-D25)*C25*Discount!$C14)</f>
        <v/>
      </c>
      <c r="G25" s="42">
        <v>11688.310000000001</v>
      </c>
      <c r="H25" s="71"/>
      <c r="I25" s="45" t="str">
        <f>IF(H25="","",(G25-H25)*E25*Discount!$C14)</f>
        <v/>
      </c>
      <c r="L25" s="47">
        <f t="shared" si="1"/>
        <v>2029</v>
      </c>
      <c r="M25" s="42">
        <v>0</v>
      </c>
      <c r="N25" s="42">
        <v>0</v>
      </c>
      <c r="O25" s="43" t="str">
        <f>IF(S25="","",($C$6*(1-$M$5)*S25-N25)*M25*Discount!$C14)</f>
        <v/>
      </c>
      <c r="P25" s="42">
        <v>704.40000000000009</v>
      </c>
      <c r="Q25" s="42">
        <v>11796</v>
      </c>
      <c r="R25" s="44" t="str">
        <f>IF(S25="","",(Q25-S25)*P25*Discount!$C14)</f>
        <v/>
      </c>
      <c r="S25" s="71"/>
      <c r="U25" s="47">
        <f t="shared" si="2"/>
        <v>2029</v>
      </c>
      <c r="V25" s="98">
        <v>0</v>
      </c>
      <c r="W25" s="98">
        <v>0</v>
      </c>
      <c r="X25" s="43" t="str">
        <f>IF(AB25="","",($C$7*(1-$M$5)*AB25-W25)*V25*Discount!$C14)</f>
        <v/>
      </c>
      <c r="Y25" s="42">
        <v>0</v>
      </c>
      <c r="Z25" s="42">
        <v>0</v>
      </c>
      <c r="AA25" s="44" t="str">
        <f>IF(AB25="","",(Z25-AB25)*Y25*Discount!$C14)</f>
        <v/>
      </c>
      <c r="AB25" s="71"/>
      <c r="AR25" s="80"/>
      <c r="AS25" s="77"/>
      <c r="AT25" s="77"/>
      <c r="AU25" s="77"/>
    </row>
    <row r="26" spans="2:47" x14ac:dyDescent="0.25">
      <c r="B26" s="47">
        <f t="shared" si="0"/>
        <v>2030</v>
      </c>
      <c r="C26" s="42">
        <v>0</v>
      </c>
      <c r="D26" s="42">
        <v>0</v>
      </c>
      <c r="E26" s="42">
        <v>0</v>
      </c>
      <c r="F26" s="43" t="str">
        <f>IF(H26="","",($C$5*(1-$M$5)*H26-D26)*C26*Discount!$C15)</f>
        <v/>
      </c>
      <c r="G26" s="42">
        <v>0</v>
      </c>
      <c r="H26" s="71"/>
      <c r="I26" s="45" t="str">
        <f>IF(H26="","",(G26-H26)*E26*Discount!$C15)</f>
        <v/>
      </c>
      <c r="L26" s="47">
        <f t="shared" si="1"/>
        <v>2030</v>
      </c>
      <c r="M26" s="42">
        <v>0</v>
      </c>
      <c r="N26" s="42">
        <v>0</v>
      </c>
      <c r="O26" s="43" t="str">
        <f>IF(S26="","",($C$6*(1-$M$5)*S26-N26)*M26*Discount!$C15)</f>
        <v/>
      </c>
      <c r="P26" s="42">
        <v>528</v>
      </c>
      <c r="Q26" s="42">
        <v>12237</v>
      </c>
      <c r="R26" s="44" t="str">
        <f>IF(S26="","",(Q26-S26)*P26*Discount!$C15)</f>
        <v/>
      </c>
      <c r="S26" s="71"/>
      <c r="U26" s="47">
        <f t="shared" si="2"/>
        <v>2030</v>
      </c>
      <c r="V26" s="98">
        <v>0</v>
      </c>
      <c r="W26" s="98">
        <v>0</v>
      </c>
      <c r="X26" s="43" t="str">
        <f>IF(AB26="","",($C$7*(1-$M$5)*AB26-W26)*V26*Discount!$C15)</f>
        <v/>
      </c>
      <c r="Y26" s="42">
        <v>0</v>
      </c>
      <c r="Z26" s="42">
        <v>0</v>
      </c>
      <c r="AA26" s="44" t="str">
        <f>IF(AB26="","",(Z26-AB26)*Y26*Discount!$C15)</f>
        <v/>
      </c>
      <c r="AB26" s="71"/>
      <c r="AR26" s="80"/>
      <c r="AS26" s="77"/>
      <c r="AT26" s="77"/>
      <c r="AU26" s="77"/>
    </row>
    <row r="27" spans="2:47" x14ac:dyDescent="0.25">
      <c r="B27" s="47">
        <f t="shared" si="0"/>
        <v>2031</v>
      </c>
      <c r="C27" s="42">
        <v>0</v>
      </c>
      <c r="D27" s="42">
        <v>0</v>
      </c>
      <c r="E27" s="42">
        <v>0</v>
      </c>
      <c r="F27" s="43" t="str">
        <f>IF(H27="","",($C$5*(1-$M$5)*H27-D27)*C27*Discount!$C16)</f>
        <v/>
      </c>
      <c r="G27" s="42">
        <v>0</v>
      </c>
      <c r="H27" s="71"/>
      <c r="I27" s="45" t="str">
        <f>IF(H27="","",(G27-H27)*E27*Discount!$C16)</f>
        <v/>
      </c>
      <c r="L27" s="47">
        <f t="shared" si="1"/>
        <v>2031</v>
      </c>
      <c r="M27" s="42">
        <v>0</v>
      </c>
      <c r="N27" s="42">
        <v>0</v>
      </c>
      <c r="O27" s="43" t="str">
        <f>IF(S27="","",($C$6*(1-$M$5)*S27-N27)*M27*Discount!$C16)</f>
        <v/>
      </c>
      <c r="P27" s="42">
        <v>528</v>
      </c>
      <c r="Q27" s="42">
        <v>12237</v>
      </c>
      <c r="R27" s="44" t="str">
        <f>IF(S27="","",(Q27-S27)*P27*Discount!$C16)</f>
        <v/>
      </c>
      <c r="S27" s="71"/>
      <c r="U27" s="47">
        <f t="shared" si="2"/>
        <v>2031</v>
      </c>
      <c r="V27" s="98">
        <v>0</v>
      </c>
      <c r="W27" s="98">
        <v>0</v>
      </c>
      <c r="X27" s="43" t="str">
        <f>IF(AB27="","",($C$7*(1-$M$5)*AB27-W27)*V27*Discount!$C16)</f>
        <v/>
      </c>
      <c r="Y27" s="42">
        <v>0</v>
      </c>
      <c r="Z27" s="42">
        <v>0</v>
      </c>
      <c r="AA27" s="44" t="str">
        <f>IF(AB27="","",(Z27-AB27)*Y27*Discount!$C16)</f>
        <v/>
      </c>
      <c r="AB27" s="71"/>
      <c r="AR27" s="80"/>
      <c r="AS27" s="77"/>
      <c r="AT27" s="77"/>
      <c r="AU27" s="77"/>
    </row>
    <row r="28" spans="2:47" x14ac:dyDescent="0.25">
      <c r="B28" s="47">
        <f t="shared" si="0"/>
        <v>2032</v>
      </c>
      <c r="C28" s="42">
        <v>0</v>
      </c>
      <c r="D28" s="42">
        <v>0</v>
      </c>
      <c r="E28" s="42">
        <v>0</v>
      </c>
      <c r="F28" s="43" t="str">
        <f>IF(H28="","",($C$5*(1-$M$5)*H28-D28)*C28*Discount!$C17)</f>
        <v/>
      </c>
      <c r="G28" s="42">
        <v>0</v>
      </c>
      <c r="H28" s="71"/>
      <c r="I28" s="45" t="str">
        <f>IF(H28="","",(G28-H28)*E28*Discount!$C17)</f>
        <v/>
      </c>
      <c r="L28" s="47">
        <f t="shared" si="1"/>
        <v>2032</v>
      </c>
      <c r="M28" s="42">
        <v>0</v>
      </c>
      <c r="N28" s="42">
        <v>0</v>
      </c>
      <c r="O28" s="43" t="str">
        <f>IF(S28="","",($C$6*(1-$M$5)*S28-N28)*M28*Discount!$C17)</f>
        <v/>
      </c>
      <c r="P28" s="42">
        <v>528</v>
      </c>
      <c r="Q28" s="42">
        <v>12237</v>
      </c>
      <c r="R28" s="44" t="str">
        <f>IF(S28="","",(Q28-S28)*P28*Discount!$C17)</f>
        <v/>
      </c>
      <c r="S28" s="71"/>
      <c r="U28" s="47">
        <f t="shared" si="2"/>
        <v>2032</v>
      </c>
      <c r="V28" s="98">
        <v>0</v>
      </c>
      <c r="W28" s="98">
        <v>0</v>
      </c>
      <c r="X28" s="43" t="str">
        <f>IF(AB28="","",($C$7*(1-$M$5)*AB28-W28)*V28*Discount!$C17)</f>
        <v/>
      </c>
      <c r="Y28" s="42">
        <v>0</v>
      </c>
      <c r="Z28" s="42">
        <v>0</v>
      </c>
      <c r="AA28" s="44" t="str">
        <f>IF(AB28="","",(Z28-AB28)*Y28*Discount!$C17)</f>
        <v/>
      </c>
      <c r="AB28" s="71"/>
      <c r="AR28" s="80"/>
      <c r="AS28" s="77"/>
      <c r="AT28" s="77"/>
      <c r="AU28" s="77"/>
    </row>
    <row r="29" spans="2:47" x14ac:dyDescent="0.25">
      <c r="B29" s="41"/>
      <c r="C29" s="41"/>
      <c r="D29" s="41"/>
      <c r="E29" s="41"/>
      <c r="F29" s="40"/>
      <c r="G29" s="82"/>
      <c r="H29" s="41"/>
      <c r="I29" s="39"/>
      <c r="J29" s="40"/>
      <c r="L29" s="41"/>
      <c r="M29" s="41"/>
      <c r="N29" s="41"/>
      <c r="O29" s="41"/>
      <c r="P29" s="40"/>
      <c r="Q29" s="41"/>
      <c r="R29" s="41"/>
      <c r="S29" s="39"/>
      <c r="U29" s="41"/>
      <c r="V29" s="41"/>
      <c r="W29" s="41"/>
      <c r="X29" s="41"/>
      <c r="Y29" s="40"/>
      <c r="Z29" s="41"/>
      <c r="AA29" s="41"/>
      <c r="AB29" s="39"/>
      <c r="AR29" s="80"/>
      <c r="AU29" s="77"/>
    </row>
    <row r="30" spans="2:47" ht="15.75" thickBot="1" x14ac:dyDescent="0.3">
      <c r="B30" s="41"/>
      <c r="C30" s="41"/>
      <c r="D30" s="41"/>
      <c r="E30" s="41"/>
      <c r="F30" s="40"/>
      <c r="G30" s="41"/>
      <c r="H30" s="41"/>
      <c r="I30" s="39"/>
      <c r="J30" s="40"/>
      <c r="L30" s="41"/>
      <c r="M30" s="41"/>
      <c r="N30" s="41"/>
      <c r="O30" s="41"/>
      <c r="P30" s="40"/>
      <c r="Q30" s="41"/>
      <c r="R30" s="41"/>
      <c r="S30" s="39"/>
      <c r="U30" s="41"/>
      <c r="V30" s="41"/>
      <c r="W30" s="41"/>
      <c r="X30" s="41"/>
      <c r="Y30" s="40"/>
      <c r="Z30" s="41"/>
      <c r="AA30" s="41"/>
      <c r="AB30" s="39"/>
      <c r="AR30" s="80"/>
      <c r="AS30" s="81"/>
      <c r="AT30" s="81"/>
      <c r="AU30" s="81"/>
    </row>
    <row r="31" spans="2:47" x14ac:dyDescent="0.25">
      <c r="B31" s="88" t="s">
        <v>21</v>
      </c>
      <c r="C31" s="89" t="s">
        <v>30</v>
      </c>
      <c r="D31" s="92" t="s">
        <v>8</v>
      </c>
      <c r="E31" s="92" t="s">
        <v>9</v>
      </c>
      <c r="F31" s="93"/>
      <c r="G31" s="94" t="s">
        <v>31</v>
      </c>
      <c r="I31" s="39"/>
      <c r="J31" s="40"/>
      <c r="L31" s="41"/>
      <c r="M31" s="41"/>
      <c r="N31" s="41"/>
      <c r="O31" s="41"/>
      <c r="P31" s="40"/>
      <c r="Q31" s="41"/>
      <c r="R31" s="41"/>
      <c r="S31" s="39"/>
      <c r="U31" s="41"/>
      <c r="V31" s="41"/>
      <c r="W31" s="41"/>
      <c r="X31" s="41"/>
      <c r="Y31" s="40"/>
      <c r="Z31" s="41"/>
      <c r="AA31" s="41"/>
      <c r="AB31" s="39"/>
    </row>
    <row r="32" spans="2:47" ht="20.100000000000001" customHeight="1" x14ac:dyDescent="0.25">
      <c r="B32" s="61" t="s">
        <v>14</v>
      </c>
      <c r="C32" s="62">
        <v>1</v>
      </c>
      <c r="D32" s="85" t="str">
        <f>IF(SUM(H41:H55)=0,"",SUM(F41:F55)*10^-6)</f>
        <v/>
      </c>
      <c r="E32" s="85" t="str">
        <f>IF(SUM(H41:H55)=0,"",SUM(I41:I55)*10^-6)</f>
        <v/>
      </c>
      <c r="F32" s="66"/>
      <c r="G32" s="86" t="str">
        <f>IFERROR(D32+E32,"")</f>
        <v/>
      </c>
      <c r="I32" s="40"/>
      <c r="J32" s="40"/>
      <c r="L32" s="41"/>
      <c r="M32" s="41"/>
      <c r="N32" s="41"/>
      <c r="O32" s="41"/>
      <c r="P32" s="40"/>
      <c r="Q32" s="41"/>
      <c r="R32" s="41"/>
      <c r="S32" s="39"/>
      <c r="U32" s="41"/>
      <c r="V32" s="41"/>
      <c r="W32" s="41"/>
      <c r="X32" s="41"/>
      <c r="Y32" s="40"/>
      <c r="Z32" s="41"/>
      <c r="AA32" s="41"/>
      <c r="AB32" s="39"/>
    </row>
    <row r="33" spans="2:34" ht="20.100000000000001" customHeight="1" x14ac:dyDescent="0.25">
      <c r="B33" s="61" t="s">
        <v>15</v>
      </c>
      <c r="C33" s="62">
        <v>1.05</v>
      </c>
      <c r="D33" s="66" t="str">
        <f>IF(SUM(S41:S55)=0,"",SUM(O41:O55)*10^-6)</f>
        <v/>
      </c>
      <c r="E33" s="66" t="str">
        <f>IF(SUM(S41:S55)=0,"",SUM(R41:R55)*10^-6)</f>
        <v/>
      </c>
      <c r="F33" s="66"/>
      <c r="G33" s="67" t="str">
        <f>IFERROR(D33+E33,"")</f>
        <v/>
      </c>
      <c r="I33" s="40"/>
      <c r="J33" s="40"/>
      <c r="K33" s="78"/>
      <c r="L33" s="41"/>
      <c r="M33" s="41"/>
      <c r="N33" s="41"/>
      <c r="O33" s="41"/>
      <c r="P33" s="40"/>
      <c r="Q33" s="41"/>
      <c r="R33" s="41"/>
      <c r="S33" s="39"/>
      <c r="U33" s="41"/>
      <c r="V33" s="41"/>
      <c r="W33" s="41"/>
      <c r="X33" s="41"/>
      <c r="Y33" s="40"/>
      <c r="Z33" s="41"/>
      <c r="AA33" s="41"/>
      <c r="AB33" s="39"/>
    </row>
    <row r="34" spans="2:34" ht="20.100000000000001" customHeight="1" x14ac:dyDescent="0.25">
      <c r="B34" s="63" t="s">
        <v>32</v>
      </c>
      <c r="C34" s="64">
        <v>1.05</v>
      </c>
      <c r="D34" s="68" t="str">
        <f>IF(SUM(AB41:AB55)=0,"",SUM(X41:X55)*10^-6)</f>
        <v/>
      </c>
      <c r="E34" s="68" t="str">
        <f>IF(SUM(AB41:AB55)=0,"",SUM(AA41:AA55)*10^-6)</f>
        <v/>
      </c>
      <c r="F34" s="66"/>
      <c r="G34" s="69" t="str">
        <f>IFERROR(D34+E34,"")</f>
        <v/>
      </c>
      <c r="I34" s="40"/>
      <c r="M34" s="41"/>
      <c r="N34" s="41"/>
      <c r="O34" s="41"/>
      <c r="P34" s="40"/>
      <c r="Q34" s="41"/>
      <c r="R34" s="41"/>
      <c r="S34" s="39"/>
      <c r="U34" s="41"/>
      <c r="V34" s="41"/>
      <c r="W34" s="41"/>
      <c r="X34" s="41"/>
      <c r="Y34" s="40"/>
      <c r="Z34" s="41"/>
      <c r="AA34" s="41"/>
      <c r="AB34" s="39"/>
    </row>
    <row r="35" spans="2:34" ht="20.100000000000001" customHeight="1" x14ac:dyDescent="0.25">
      <c r="B35" s="72" t="s">
        <v>24</v>
      </c>
      <c r="C35" s="76"/>
      <c r="D35" s="76"/>
      <c r="E35" s="76"/>
      <c r="F35" s="76"/>
      <c r="G35" s="75">
        <f>SUM(G32:G34)</f>
        <v>0</v>
      </c>
      <c r="I35" s="40"/>
      <c r="K35" s="78"/>
      <c r="L35" s="77"/>
    </row>
    <row r="36" spans="2:34" ht="20.100000000000001" customHeight="1" thickBot="1" x14ac:dyDescent="0.3">
      <c r="B36" s="57" t="s">
        <v>23</v>
      </c>
      <c r="C36" s="59"/>
      <c r="D36" s="59"/>
      <c r="E36" s="59"/>
      <c r="F36" s="59"/>
      <c r="G36" s="60">
        <f>G35*1000000/38990633</f>
        <v>0</v>
      </c>
    </row>
    <row r="37" spans="2:34" x14ac:dyDescent="0.25">
      <c r="B37" s="54"/>
      <c r="D37" s="56"/>
      <c r="E37" s="56"/>
      <c r="F37" s="56"/>
      <c r="G37" s="56"/>
      <c r="H37" s="56"/>
    </row>
    <row r="38" spans="2:34" x14ac:dyDescent="0.25">
      <c r="B38" s="11" t="s">
        <v>14</v>
      </c>
      <c r="D38" s="11"/>
      <c r="E38" s="11"/>
      <c r="F38" s="11"/>
      <c r="G38" s="11"/>
      <c r="H38" s="11"/>
      <c r="I38" s="11"/>
      <c r="L38" s="1" t="s">
        <v>15</v>
      </c>
      <c r="N38" s="1"/>
      <c r="O38" s="1"/>
      <c r="P38" s="1"/>
      <c r="Q38" s="1"/>
      <c r="R38" s="1"/>
      <c r="S38" s="1"/>
      <c r="U38" s="1" t="s">
        <v>16</v>
      </c>
      <c r="W38" s="1"/>
      <c r="X38" s="1"/>
      <c r="Y38" s="1"/>
      <c r="Z38" s="1"/>
      <c r="AA38" s="1"/>
      <c r="AB38" s="1"/>
    </row>
    <row r="39" spans="2:34" x14ac:dyDescent="0.25">
      <c r="B39" s="48"/>
      <c r="C39" s="49" t="s">
        <v>27</v>
      </c>
      <c r="D39" s="49" t="s">
        <v>25</v>
      </c>
      <c r="E39" s="49" t="s">
        <v>5</v>
      </c>
      <c r="F39" s="49"/>
      <c r="G39" s="49" t="s">
        <v>1</v>
      </c>
      <c r="H39" s="50" t="s">
        <v>22</v>
      </c>
      <c r="I39" s="49"/>
      <c r="L39" s="48"/>
      <c r="M39" s="49" t="s">
        <v>27</v>
      </c>
      <c r="N39" s="49" t="s">
        <v>25</v>
      </c>
      <c r="O39" s="49"/>
      <c r="P39" s="49" t="s">
        <v>5</v>
      </c>
      <c r="Q39" s="49" t="s">
        <v>1</v>
      </c>
      <c r="R39" s="49"/>
      <c r="S39" s="50" t="s">
        <v>22</v>
      </c>
      <c r="U39" s="48"/>
      <c r="V39" s="49" t="s">
        <v>27</v>
      </c>
      <c r="W39" s="49" t="s">
        <v>25</v>
      </c>
      <c r="X39" s="49"/>
      <c r="Y39" s="49" t="s">
        <v>5</v>
      </c>
      <c r="Z39" s="49" t="s">
        <v>1</v>
      </c>
      <c r="AA39" s="49"/>
      <c r="AB39" s="50" t="s">
        <v>22</v>
      </c>
    </row>
    <row r="40" spans="2:34" x14ac:dyDescent="0.25">
      <c r="B40" s="51" t="s">
        <v>20</v>
      </c>
      <c r="C40" s="52" t="s">
        <v>2</v>
      </c>
      <c r="D40" s="52" t="s">
        <v>3</v>
      </c>
      <c r="E40" s="52" t="s">
        <v>2</v>
      </c>
      <c r="F40" s="52"/>
      <c r="G40" s="52" t="s">
        <v>3</v>
      </c>
      <c r="H40" s="53" t="s">
        <v>3</v>
      </c>
      <c r="I40" s="52"/>
      <c r="L40" s="51" t="s">
        <v>20</v>
      </c>
      <c r="M40" s="52" t="s">
        <v>2</v>
      </c>
      <c r="N40" s="52" t="s">
        <v>3</v>
      </c>
      <c r="O40" s="52"/>
      <c r="P40" s="52" t="s">
        <v>2</v>
      </c>
      <c r="Q40" s="52" t="s">
        <v>3</v>
      </c>
      <c r="R40" s="52"/>
      <c r="S40" s="53" t="s">
        <v>3</v>
      </c>
      <c r="U40" s="51" t="s">
        <v>20</v>
      </c>
      <c r="V40" s="52" t="s">
        <v>2</v>
      </c>
      <c r="W40" s="52" t="s">
        <v>3</v>
      </c>
      <c r="X40" s="52"/>
      <c r="Y40" s="52" t="s">
        <v>2</v>
      </c>
      <c r="Z40" s="52" t="s">
        <v>3</v>
      </c>
      <c r="AA40" s="52"/>
      <c r="AB40" s="53" t="s">
        <v>3</v>
      </c>
    </row>
    <row r="41" spans="2:34" x14ac:dyDescent="0.25">
      <c r="B41" s="70" t="s">
        <v>33</v>
      </c>
      <c r="C41" s="42">
        <v>87</v>
      </c>
      <c r="D41" s="42">
        <v>19150</v>
      </c>
      <c r="E41" s="42">
        <v>87</v>
      </c>
      <c r="F41" s="43" t="str">
        <f>IF(H41="","",($C$32*(1-$M$5)*H41-D41)*C41*Discount!$C3)</f>
        <v/>
      </c>
      <c r="G41" s="42">
        <v>19350</v>
      </c>
      <c r="H41" s="71"/>
      <c r="I41" s="45" t="str">
        <f>IF(H41="","",(G41-H41)*E41*Discount!$C3)</f>
        <v/>
      </c>
      <c r="L41" s="70" t="s">
        <v>33</v>
      </c>
      <c r="M41" s="42">
        <v>1356.9166666666665</v>
      </c>
      <c r="N41" s="42">
        <v>15030.186855411577</v>
      </c>
      <c r="O41" s="43" t="str">
        <f>IF(S41="","",($C$33*(1-$M$5)*S41-N41)*M41*Discount!$C3)</f>
        <v/>
      </c>
      <c r="P41" s="42">
        <v>2290</v>
      </c>
      <c r="Q41" s="42">
        <v>15701.195363901019</v>
      </c>
      <c r="R41" s="44" t="str">
        <f>IF(S41="","",(Q41-S41)*P41*Discount!$C3)</f>
        <v/>
      </c>
      <c r="S41" s="71"/>
      <c r="U41" s="70" t="s">
        <v>33</v>
      </c>
      <c r="V41" s="42">
        <v>0</v>
      </c>
      <c r="W41" s="42">
        <v>0</v>
      </c>
      <c r="X41" s="43" t="str">
        <f>IF(AB41="","",($C$34*(1-$M$5)*AB41-W41)*V41*Discount!$C3)</f>
        <v/>
      </c>
      <c r="Y41" s="42">
        <v>453</v>
      </c>
      <c r="Z41" s="42">
        <v>13320.754966887418</v>
      </c>
      <c r="AA41" s="44" t="str">
        <f>IF(AB41="","",(Z41-AB41)*Y41*Discount!$C3)</f>
        <v/>
      </c>
      <c r="AB41" s="71"/>
      <c r="AG41" s="77"/>
      <c r="AH41" s="77"/>
    </row>
    <row r="42" spans="2:34" x14ac:dyDescent="0.25">
      <c r="B42" s="70" t="s">
        <v>34</v>
      </c>
      <c r="C42" s="42">
        <v>14.959027777777777</v>
      </c>
      <c r="D42" s="42">
        <v>19150</v>
      </c>
      <c r="E42" s="42">
        <v>14.959027777777779</v>
      </c>
      <c r="F42" s="43" t="str">
        <f>IF(H42="","",($C$32*(1-$M$5)*H42-D42)*C42*Discount!$C4)</f>
        <v/>
      </c>
      <c r="G42" s="42">
        <v>19350</v>
      </c>
      <c r="H42" s="71"/>
      <c r="I42" s="45" t="str">
        <f>IF(H42="","",(G42-H42)*E42*Discount!$C4)</f>
        <v/>
      </c>
      <c r="L42" s="70" t="s">
        <v>34</v>
      </c>
      <c r="M42" s="42">
        <v>1601.0416666666667</v>
      </c>
      <c r="N42" s="42">
        <v>15241.073988288874</v>
      </c>
      <c r="O42" s="43" t="str">
        <f>IF(S42="","",($C$33*(1-$M$5)*S42-N42)*M42*Discount!$C4)</f>
        <v/>
      </c>
      <c r="P42" s="42">
        <v>2072.041666666667</v>
      </c>
      <c r="Q42" s="42">
        <v>15414.930724526934</v>
      </c>
      <c r="R42" s="44" t="str">
        <f>IF(S42="","",(Q42-S42)*P42*Discount!$C4)</f>
        <v/>
      </c>
      <c r="S42" s="71"/>
      <c r="U42" s="70" t="s">
        <v>34</v>
      </c>
      <c r="V42" s="42">
        <v>0</v>
      </c>
      <c r="W42" s="42">
        <v>0</v>
      </c>
      <c r="X42" s="43" t="str">
        <f>IF(AB42="","",($C$34*(1-$M$5)*AB42-W42)*V42*Discount!$C4)</f>
        <v/>
      </c>
      <c r="Y42" s="42">
        <v>273</v>
      </c>
      <c r="Z42" s="42">
        <v>12699.666666666666</v>
      </c>
      <c r="AA42" s="44" t="str">
        <f>IF(AB42="","",(Z42-AB42)*Y42*Discount!$C4)</f>
        <v/>
      </c>
      <c r="AB42" s="71"/>
      <c r="AG42" s="77"/>
      <c r="AH42" s="77"/>
    </row>
    <row r="43" spans="2:34" x14ac:dyDescent="0.25">
      <c r="B43" s="70" t="s">
        <v>35</v>
      </c>
      <c r="C43" s="42">
        <v>0</v>
      </c>
      <c r="D43" s="42">
        <v>0</v>
      </c>
      <c r="E43" s="42">
        <v>0</v>
      </c>
      <c r="F43" s="43" t="str">
        <f>IF(H43="","",($C$32*(1-$M$5)*H43-D43)*C43*Discount!$C5)</f>
        <v/>
      </c>
      <c r="G43" s="42">
        <v>0</v>
      </c>
      <c r="H43" s="71"/>
      <c r="I43" s="45" t="str">
        <f>IF(H43="","",(G43-H43)*E43*Discount!$C5)</f>
        <v/>
      </c>
      <c r="L43" s="70" t="s">
        <v>35</v>
      </c>
      <c r="M43" s="42">
        <v>1595.4166666666665</v>
      </c>
      <c r="N43" s="42">
        <v>15253.810812222513</v>
      </c>
      <c r="O43" s="43" t="str">
        <f>IF(S43="","",($C$33*(1-$M$5)*S43-N43)*M43*Discount!$C5)</f>
        <v/>
      </c>
      <c r="P43" s="42">
        <v>1637.4166666666665</v>
      </c>
      <c r="Q43" s="42">
        <v>15546.232327344904</v>
      </c>
      <c r="R43" s="44" t="str">
        <f>IF(S43="","",(Q43-S43)*P43*Discount!$C5)</f>
        <v/>
      </c>
      <c r="S43" s="71"/>
      <c r="U43" s="70" t="s">
        <v>35</v>
      </c>
      <c r="V43" s="42">
        <v>0</v>
      </c>
      <c r="W43" s="42">
        <v>0</v>
      </c>
      <c r="X43" s="43" t="str">
        <f>IF(AB43="","",($C$34*(1-$M$5)*AB43-W43)*V43*Discount!$C5)</f>
        <v/>
      </c>
      <c r="Y43" s="42">
        <v>215</v>
      </c>
      <c r="Z43" s="42">
        <v>12591.190697674419</v>
      </c>
      <c r="AA43" s="44" t="str">
        <f>IF(AB43="","",(Z43-AB43)*Y43*Discount!$C5)</f>
        <v/>
      </c>
      <c r="AB43" s="71"/>
      <c r="AG43" s="77"/>
      <c r="AH43" s="77"/>
    </row>
    <row r="44" spans="2:34" x14ac:dyDescent="0.25">
      <c r="B44" s="70" t="s">
        <v>36</v>
      </c>
      <c r="C44" s="42">
        <v>0</v>
      </c>
      <c r="D44" s="42">
        <v>0</v>
      </c>
      <c r="E44" s="42">
        <v>0</v>
      </c>
      <c r="F44" s="43" t="str">
        <f>IF(H44="","",($C$32*(1-$M$5)*H44-D44)*C44*Discount!$C6)</f>
        <v/>
      </c>
      <c r="G44" s="42">
        <v>0</v>
      </c>
      <c r="H44" s="71"/>
      <c r="I44" s="45" t="str">
        <f>IF(H44="","",(G44-H44)*E44*Discount!$C6)</f>
        <v/>
      </c>
      <c r="L44" s="70" t="s">
        <v>36</v>
      </c>
      <c r="M44" s="42">
        <v>1656</v>
      </c>
      <c r="N44" s="42">
        <v>15214</v>
      </c>
      <c r="O44" s="43" t="str">
        <f>IF(S44="","",($C$33*(1-$M$5)*S44-N44)*M44*Discount!$C6)</f>
        <v/>
      </c>
      <c r="P44" s="42">
        <v>1103</v>
      </c>
      <c r="Q44" s="42">
        <v>16017.738893925658</v>
      </c>
      <c r="R44" s="44" t="str">
        <f>IF(S44="","",(Q44-S44)*P44*Discount!$C6)</f>
        <v/>
      </c>
      <c r="S44" s="71"/>
      <c r="U44" s="70" t="s">
        <v>36</v>
      </c>
      <c r="V44" s="42">
        <v>0</v>
      </c>
      <c r="W44" s="42">
        <v>0</v>
      </c>
      <c r="X44" s="43" t="str">
        <f>IF(AB44="","",($C$34*(1-$M$5)*AB44-W44)*V44*Discount!$C6)</f>
        <v/>
      </c>
      <c r="Y44" s="42">
        <v>31</v>
      </c>
      <c r="Z44" s="42">
        <v>12795</v>
      </c>
      <c r="AA44" s="44" t="str">
        <f>IF(AB44="","",(Z44-AB44)*Y44*Discount!$C6)</f>
        <v/>
      </c>
      <c r="AB44" s="71"/>
    </row>
    <row r="45" spans="2:34" x14ac:dyDescent="0.25">
      <c r="B45" s="47">
        <v>2022</v>
      </c>
      <c r="C45" s="42">
        <v>0</v>
      </c>
      <c r="D45" s="42">
        <v>0</v>
      </c>
      <c r="E45" s="42">
        <v>0</v>
      </c>
      <c r="F45" s="43" t="str">
        <f>IF(H45="","",($C$32*(1-$M$5)*H45-D45)*C45*Discount!$C7)</f>
        <v/>
      </c>
      <c r="G45" s="42">
        <v>0</v>
      </c>
      <c r="H45" s="71"/>
      <c r="I45" s="45" t="str">
        <f>IF(H45="","",(G45-H45)*E45*Discount!$C7)</f>
        <v/>
      </c>
      <c r="L45" s="47">
        <v>2022</v>
      </c>
      <c r="M45" s="42">
        <v>6883.583333333333</v>
      </c>
      <c r="N45" s="42">
        <v>15188.211808287835</v>
      </c>
      <c r="O45" s="43" t="str">
        <f>IF(S45="","",($C$33*(1-$M$5)*S45-N45)*M45*Discount!$C7)</f>
        <v/>
      </c>
      <c r="P45" s="42">
        <v>2144.7118055555557</v>
      </c>
      <c r="Q45" s="42">
        <v>17449.30890254939</v>
      </c>
      <c r="R45" s="44" t="str">
        <f>IF(S45="","",(Q45-S45)*P45*Discount!$C7)</f>
        <v/>
      </c>
      <c r="S45" s="71"/>
      <c r="U45" s="47">
        <v>2022</v>
      </c>
      <c r="V45" s="42">
        <v>0</v>
      </c>
      <c r="W45" s="42">
        <v>0</v>
      </c>
      <c r="X45" s="43" t="str">
        <f>IF(AB45="","",($C$34*(1-$M$5)*AB45-W45)*V45*Discount!$C7)</f>
        <v/>
      </c>
      <c r="Y45" s="42">
        <v>0</v>
      </c>
      <c r="Z45" s="42">
        <v>0</v>
      </c>
      <c r="AA45" s="44" t="str">
        <f>IF(AB45="","",(Z45-AB45)*Y45*Discount!$C7)</f>
        <v/>
      </c>
      <c r="AB45" s="71"/>
    </row>
    <row r="46" spans="2:34" x14ac:dyDescent="0.25">
      <c r="B46" s="47">
        <f t="shared" ref="B46:B55" si="3">B45+1</f>
        <v>2023</v>
      </c>
      <c r="C46" s="42">
        <v>0</v>
      </c>
      <c r="D46" s="42">
        <v>0</v>
      </c>
      <c r="E46" s="42">
        <v>0</v>
      </c>
      <c r="F46" s="43" t="str">
        <f>IF(H46="","",($C$32*(1-$M$5)*H46-D46)*C46*Discount!$C8)</f>
        <v/>
      </c>
      <c r="G46" s="42">
        <v>0</v>
      </c>
      <c r="H46" s="71"/>
      <c r="I46" s="45" t="str">
        <f>IF(H46="","",(G46-H46)*E46*Discount!$C8)</f>
        <v/>
      </c>
      <c r="L46" s="47">
        <f t="shared" ref="L46:L55" si="4">L45+1</f>
        <v>2023</v>
      </c>
      <c r="M46" s="42">
        <v>5819.4333333333334</v>
      </c>
      <c r="N46" s="42">
        <v>15170.687008471614</v>
      </c>
      <c r="O46" s="43" t="str">
        <f>IF(S46="","",($C$33*(1-$M$5)*S46-N46)*M46*Discount!$C8)</f>
        <v/>
      </c>
      <c r="P46" s="42">
        <v>595</v>
      </c>
      <c r="Q46" s="42">
        <v>17122.689075630253</v>
      </c>
      <c r="R46" s="44" t="str">
        <f>IF(S46="","",(Q46-S46)*P46*Discount!$C8)</f>
        <v/>
      </c>
      <c r="S46" s="71"/>
      <c r="U46" s="47">
        <f t="shared" ref="U46:U55" si="5">U45+1</f>
        <v>2023</v>
      </c>
      <c r="V46" s="42">
        <v>0</v>
      </c>
      <c r="W46" s="42">
        <v>0</v>
      </c>
      <c r="X46" s="43" t="str">
        <f>IF(AB46="","",($C$34*(1-$M$5)*AB46-W46)*V46*Discount!$C8)</f>
        <v/>
      </c>
      <c r="Y46" s="42">
        <v>0</v>
      </c>
      <c r="Z46" s="42">
        <v>0</v>
      </c>
      <c r="AA46" s="44" t="str">
        <f>IF(AB46="","",(Z46-AB46)*Y46*Discount!$C8)</f>
        <v/>
      </c>
      <c r="AB46" s="71"/>
    </row>
    <row r="47" spans="2:34" x14ac:dyDescent="0.25">
      <c r="B47" s="47">
        <f t="shared" si="3"/>
        <v>2024</v>
      </c>
      <c r="C47" s="42">
        <v>0</v>
      </c>
      <c r="D47" s="42">
        <v>0</v>
      </c>
      <c r="E47" s="42">
        <v>0</v>
      </c>
      <c r="F47" s="43" t="str">
        <f>IF(H47="","",($C$32*(1-$M$5)*H47-D47)*C47*Discount!$C9)</f>
        <v/>
      </c>
      <c r="G47" s="42">
        <v>0</v>
      </c>
      <c r="H47" s="71"/>
      <c r="I47" s="45" t="str">
        <f>IF(H47="","",(G47-H47)*E47*Discount!$C9)</f>
        <v/>
      </c>
      <c r="L47" s="47">
        <f t="shared" si="4"/>
        <v>2024</v>
      </c>
      <c r="M47" s="42">
        <v>4318.8125</v>
      </c>
      <c r="N47" s="42">
        <v>15169.821150682816</v>
      </c>
      <c r="O47" s="43" t="str">
        <f>IF(S47="","",($C$33*(1-$M$5)*S47-N47)*M47*Discount!$C9)</f>
        <v/>
      </c>
      <c r="P47" s="42">
        <v>29.409722222222225</v>
      </c>
      <c r="Q47" s="42">
        <v>17200</v>
      </c>
      <c r="R47" s="44" t="str">
        <f>IF(S47="","",(Q47-S47)*P47*Discount!$C9)</f>
        <v/>
      </c>
      <c r="S47" s="71"/>
      <c r="U47" s="47">
        <f t="shared" si="5"/>
        <v>2024</v>
      </c>
      <c r="V47" s="42">
        <v>0</v>
      </c>
      <c r="W47" s="42">
        <v>0</v>
      </c>
      <c r="X47" s="43" t="str">
        <f>IF(AB47="","",($C$34*(1-$M$5)*AB47-W47)*V47*Discount!$C9)</f>
        <v/>
      </c>
      <c r="Y47" s="42">
        <v>0</v>
      </c>
      <c r="Z47" s="42">
        <v>0</v>
      </c>
      <c r="AA47" s="44" t="str">
        <f>IF(AB47="","",(Z47-AB47)*Y47*Discount!$C9)</f>
        <v/>
      </c>
      <c r="AB47" s="71"/>
    </row>
    <row r="48" spans="2:34" x14ac:dyDescent="0.25">
      <c r="B48" s="47">
        <f t="shared" si="3"/>
        <v>2025</v>
      </c>
      <c r="C48" s="42">
        <v>0</v>
      </c>
      <c r="D48" s="42">
        <v>0</v>
      </c>
      <c r="E48" s="42">
        <v>0</v>
      </c>
      <c r="F48" s="43" t="str">
        <f>IF(H48="","",($C$32*(1-$M$5)*H48-D48)*C48*Discount!$C10)</f>
        <v/>
      </c>
      <c r="G48" s="42">
        <v>0</v>
      </c>
      <c r="H48" s="71"/>
      <c r="I48" s="45" t="str">
        <f>IF(H48="","",(G48-H48)*E48*Discount!$C10)</f>
        <v/>
      </c>
      <c r="L48" s="47">
        <f t="shared" si="4"/>
        <v>2025</v>
      </c>
      <c r="M48" s="42">
        <v>3062.0625</v>
      </c>
      <c r="N48" s="42">
        <v>14929.413997918069</v>
      </c>
      <c r="O48" s="43" t="str">
        <f>IF(S48="","",($C$33*(1-$M$5)*S48-N48)*M48*Discount!$C10)</f>
        <v/>
      </c>
      <c r="P48" s="42">
        <v>0</v>
      </c>
      <c r="Q48" s="42">
        <v>0</v>
      </c>
      <c r="R48" s="44" t="str">
        <f>IF(S48="","",(Q48-S48)*P48*Discount!$C10)</f>
        <v/>
      </c>
      <c r="S48" s="71"/>
      <c r="U48" s="47">
        <f t="shared" si="5"/>
        <v>2025</v>
      </c>
      <c r="V48" s="42">
        <v>0</v>
      </c>
      <c r="W48" s="42">
        <v>0</v>
      </c>
      <c r="X48" s="43" t="str">
        <f>IF(AB48="","",($C$34*(1-$M$5)*AB48-W48)*V48*Discount!$C10)</f>
        <v/>
      </c>
      <c r="Y48" s="42">
        <v>0</v>
      </c>
      <c r="Z48" s="42">
        <v>0</v>
      </c>
      <c r="AA48" s="44" t="str">
        <f>IF(AB48="","",(Z48-AB48)*Y48*Discount!$C10)</f>
        <v/>
      </c>
      <c r="AB48" s="71"/>
    </row>
    <row r="49" spans="2:28" x14ac:dyDescent="0.25">
      <c r="B49" s="47">
        <f t="shared" si="3"/>
        <v>2026</v>
      </c>
      <c r="C49" s="42">
        <v>0</v>
      </c>
      <c r="D49" s="42">
        <v>0</v>
      </c>
      <c r="E49" s="42">
        <v>0</v>
      </c>
      <c r="F49" s="43" t="str">
        <f>IF(H49="","",($C$32*(1-$M$5)*H49-D49)*C49*Discount!$C11)</f>
        <v/>
      </c>
      <c r="G49" s="42">
        <v>0</v>
      </c>
      <c r="H49" s="71"/>
      <c r="I49" s="45" t="str">
        <f>IF(H49="","",(G49-H49)*E49*Discount!$C11)</f>
        <v/>
      </c>
      <c r="L49" s="47">
        <f t="shared" si="4"/>
        <v>2026</v>
      </c>
      <c r="M49" s="42">
        <v>926</v>
      </c>
      <c r="N49" s="42">
        <v>14716.522678185745</v>
      </c>
      <c r="O49" s="43" t="str">
        <f>IF(S49="","",($C$33*(1-$M$5)*S49-N49)*M49*Discount!$C11)</f>
        <v/>
      </c>
      <c r="P49" s="42">
        <v>0</v>
      </c>
      <c r="Q49" s="42">
        <v>0</v>
      </c>
      <c r="R49" s="44" t="str">
        <f>IF(S49="","",(Q49-S49)*P49*Discount!$C11)</f>
        <v/>
      </c>
      <c r="S49" s="71"/>
      <c r="U49" s="47">
        <f t="shared" si="5"/>
        <v>2026</v>
      </c>
      <c r="V49" s="42">
        <v>0</v>
      </c>
      <c r="W49" s="42">
        <v>0</v>
      </c>
      <c r="X49" s="43" t="str">
        <f>IF(AB49="","",($C$34*(1-$M$5)*AB49-W49)*V49*Discount!$C11)</f>
        <v/>
      </c>
      <c r="Y49" s="42">
        <v>0</v>
      </c>
      <c r="Z49" s="42">
        <v>0</v>
      </c>
      <c r="AA49" s="44" t="str">
        <f>IF(AB49="","",(Z49-AB49)*Y49*Discount!$C11)</f>
        <v/>
      </c>
      <c r="AB49" s="71"/>
    </row>
    <row r="50" spans="2:28" x14ac:dyDescent="0.25">
      <c r="B50" s="47">
        <f t="shared" si="3"/>
        <v>2027</v>
      </c>
      <c r="C50" s="42">
        <v>0</v>
      </c>
      <c r="D50" s="42">
        <v>0</v>
      </c>
      <c r="E50" s="42">
        <v>0</v>
      </c>
      <c r="F50" s="43" t="str">
        <f>IF(H50="","",($C$32*(1-$M$5)*H50-D50)*C50*Discount!$C12)</f>
        <v/>
      </c>
      <c r="G50" s="42">
        <v>0</v>
      </c>
      <c r="H50" s="71"/>
      <c r="I50" s="45" t="str">
        <f>IF(H50="","",(G50-H50)*E50*Discount!$C12)</f>
        <v/>
      </c>
      <c r="L50" s="47">
        <f t="shared" si="4"/>
        <v>2027</v>
      </c>
      <c r="M50" s="42">
        <v>1</v>
      </c>
      <c r="N50" s="42">
        <v>14500</v>
      </c>
      <c r="O50" s="43" t="str">
        <f>IF(S50="","",($C$33*(1-$M$5)*S50-N50)*M50*Discount!$C12)</f>
        <v/>
      </c>
      <c r="P50" s="42">
        <v>0</v>
      </c>
      <c r="Q50" s="42">
        <v>0</v>
      </c>
      <c r="R50" s="44" t="str">
        <f>IF(S50="","",(Q50-S50)*P50*Discount!$C12)</f>
        <v/>
      </c>
      <c r="S50" s="71"/>
      <c r="U50" s="47">
        <f t="shared" si="5"/>
        <v>2027</v>
      </c>
      <c r="V50" s="42">
        <v>0</v>
      </c>
      <c r="W50" s="42">
        <v>0</v>
      </c>
      <c r="X50" s="43" t="str">
        <f>IF(AB50="","",($C$34*(1-$M$5)*AB50-W50)*V50*Discount!$C12)</f>
        <v/>
      </c>
      <c r="Y50" s="42">
        <v>0</v>
      </c>
      <c r="Z50" s="42">
        <v>0</v>
      </c>
      <c r="AA50" s="44" t="str">
        <f>IF(AB50="","",(Z50-AB50)*Y50*Discount!$C12)</f>
        <v/>
      </c>
      <c r="AB50" s="71"/>
    </row>
    <row r="51" spans="2:28" x14ac:dyDescent="0.25">
      <c r="B51" s="47">
        <f t="shared" si="3"/>
        <v>2028</v>
      </c>
      <c r="C51" s="42">
        <v>0</v>
      </c>
      <c r="D51" s="42">
        <v>0</v>
      </c>
      <c r="E51" s="42">
        <v>0</v>
      </c>
      <c r="F51" s="43" t="str">
        <f>IF(H51="","",($C$32*(1-$M$5)*H51-D51)*C51*Discount!$C13)</f>
        <v/>
      </c>
      <c r="G51" s="42">
        <v>0</v>
      </c>
      <c r="H51" s="71"/>
      <c r="I51" s="45" t="str">
        <f>IF(H51="","",(G51-H51)*E51*Discount!$C13)</f>
        <v/>
      </c>
      <c r="L51" s="47">
        <f t="shared" si="4"/>
        <v>2028</v>
      </c>
      <c r="M51" s="42">
        <v>0</v>
      </c>
      <c r="N51" s="42">
        <v>0</v>
      </c>
      <c r="O51" s="43" t="str">
        <f>IF(S51="","",($C$33*(1-$M$5)*S51-N51)*M51*Discount!$C13)</f>
        <v/>
      </c>
      <c r="P51" s="42">
        <v>0</v>
      </c>
      <c r="Q51" s="42">
        <v>0</v>
      </c>
      <c r="R51" s="44" t="str">
        <f>IF(S51="","",(Q51-S51)*P51*Discount!$C13)</f>
        <v/>
      </c>
      <c r="S51" s="71"/>
      <c r="U51" s="47">
        <f t="shared" si="5"/>
        <v>2028</v>
      </c>
      <c r="V51" s="42">
        <v>0</v>
      </c>
      <c r="W51" s="42">
        <v>0</v>
      </c>
      <c r="X51" s="43" t="str">
        <f>IF(AB51="","",($C$34*(1-$M$5)*AB51-W51)*V51*Discount!$C13)</f>
        <v/>
      </c>
      <c r="Y51" s="42">
        <v>0</v>
      </c>
      <c r="Z51" s="42">
        <v>0</v>
      </c>
      <c r="AA51" s="44" t="str">
        <f>IF(AB51="","",(Z51-AB51)*Y51*Discount!$C13)</f>
        <v/>
      </c>
      <c r="AB51" s="71"/>
    </row>
    <row r="52" spans="2:28" x14ac:dyDescent="0.25">
      <c r="B52" s="47">
        <f t="shared" si="3"/>
        <v>2029</v>
      </c>
      <c r="C52" s="42">
        <v>0</v>
      </c>
      <c r="D52" s="42">
        <v>0</v>
      </c>
      <c r="E52" s="42">
        <v>0</v>
      </c>
      <c r="F52" s="43" t="str">
        <f>IF(H52="","",($C$32*(1-$M$5)*H52-D52)*C52*Discount!$C14)</f>
        <v/>
      </c>
      <c r="G52" s="42">
        <v>0</v>
      </c>
      <c r="H52" s="71"/>
      <c r="I52" s="45" t="str">
        <f>IF(H52="","",(G52-H52)*E52*Discount!$C14)</f>
        <v/>
      </c>
      <c r="L52" s="47">
        <f t="shared" si="4"/>
        <v>2029</v>
      </c>
      <c r="M52" s="42">
        <v>0</v>
      </c>
      <c r="N52" s="42">
        <v>0</v>
      </c>
      <c r="O52" s="43" t="str">
        <f>IF(S52="","",($C$33*(1-$M$5)*S52-N52)*M52*Discount!$C14)</f>
        <v/>
      </c>
      <c r="P52" s="42">
        <v>0</v>
      </c>
      <c r="Q52" s="42">
        <v>0</v>
      </c>
      <c r="R52" s="44" t="str">
        <f>IF(S52="","",(Q52-S52)*P52*Discount!$C14)</f>
        <v/>
      </c>
      <c r="S52" s="71"/>
      <c r="U52" s="47">
        <f t="shared" si="5"/>
        <v>2029</v>
      </c>
      <c r="V52" s="42">
        <v>0</v>
      </c>
      <c r="W52" s="42">
        <v>0</v>
      </c>
      <c r="X52" s="43" t="str">
        <f>IF(AB52="","",($C$34*(1-$M$5)*AB52-W52)*V52*Discount!$C14)</f>
        <v/>
      </c>
      <c r="Y52" s="42">
        <v>0</v>
      </c>
      <c r="Z52" s="42">
        <v>0</v>
      </c>
      <c r="AA52" s="44" t="str">
        <f>IF(AB52="","",(Z52-AB52)*Y52*Discount!$C14)</f>
        <v/>
      </c>
      <c r="AB52" s="71"/>
    </row>
    <row r="53" spans="2:28" x14ac:dyDescent="0.25">
      <c r="B53" s="47">
        <f t="shared" si="3"/>
        <v>2030</v>
      </c>
      <c r="C53" s="98">
        <v>0</v>
      </c>
      <c r="D53" s="98">
        <v>0</v>
      </c>
      <c r="E53" s="98">
        <v>0</v>
      </c>
      <c r="F53" s="43" t="str">
        <f>IF(H53="","",($C$32*(1-$M$5)*H53-D53)*C53*Discount!$C15)</f>
        <v/>
      </c>
      <c r="G53" s="98">
        <v>0</v>
      </c>
      <c r="H53" s="71"/>
      <c r="I53" s="45" t="str">
        <f>IF(H53="","",(G53-H53)*E53*Discount!$C15)</f>
        <v/>
      </c>
      <c r="L53" s="47">
        <f t="shared" si="4"/>
        <v>2030</v>
      </c>
      <c r="M53" s="98">
        <v>0</v>
      </c>
      <c r="N53" s="98">
        <v>0</v>
      </c>
      <c r="O53" s="43" t="str">
        <f>IF(S53="","",($C$33*(1-$M$5)*S53-N53)*M53*Discount!$C15)</f>
        <v/>
      </c>
      <c r="P53" s="98">
        <v>0</v>
      </c>
      <c r="Q53" s="98">
        <v>0</v>
      </c>
      <c r="R53" s="44" t="str">
        <f>IF(S53="","",(Q53-S53)*P53*Discount!$C15)</f>
        <v/>
      </c>
      <c r="S53" s="71"/>
      <c r="U53" s="47">
        <f t="shared" si="5"/>
        <v>2030</v>
      </c>
      <c r="V53" s="98">
        <v>0</v>
      </c>
      <c r="W53" s="98">
        <v>0</v>
      </c>
      <c r="X53" s="43" t="str">
        <f>IF(AB53="","",($C$34*(1-$M$5)*AB53-W53)*V53*Discount!$C15)</f>
        <v/>
      </c>
      <c r="Y53" s="98">
        <v>0</v>
      </c>
      <c r="Z53" s="98">
        <v>0</v>
      </c>
      <c r="AA53" s="44" t="str">
        <f>IF(AB53="","",(Z53-AB53)*Y53*Discount!$C15)</f>
        <v/>
      </c>
      <c r="AB53" s="71"/>
    </row>
    <row r="54" spans="2:28" x14ac:dyDescent="0.25">
      <c r="B54" s="47">
        <f t="shared" si="3"/>
        <v>2031</v>
      </c>
      <c r="C54" s="98">
        <v>0</v>
      </c>
      <c r="D54" s="98">
        <v>0</v>
      </c>
      <c r="E54" s="98">
        <v>0</v>
      </c>
      <c r="F54" s="43" t="str">
        <f>IF(H54="","",($C$32*(1-$M$5)*H54-D54)*C54*Discount!$C16)</f>
        <v/>
      </c>
      <c r="G54" s="98">
        <v>0</v>
      </c>
      <c r="H54" s="71"/>
      <c r="I54" s="45" t="str">
        <f>IF(H54="","",(G54-H54)*E54*Discount!$C16)</f>
        <v/>
      </c>
      <c r="L54" s="47">
        <f t="shared" si="4"/>
        <v>2031</v>
      </c>
      <c r="M54" s="98">
        <v>0</v>
      </c>
      <c r="N54" s="98">
        <v>0</v>
      </c>
      <c r="O54" s="43" t="str">
        <f>IF(S54="","",($C$33*(1-$M$5)*S54-N54)*M54*Discount!$C16)</f>
        <v/>
      </c>
      <c r="P54" s="98">
        <v>0</v>
      </c>
      <c r="Q54" s="98">
        <v>0</v>
      </c>
      <c r="R54" s="44" t="str">
        <f>IF(S54="","",(Q54-S54)*P54*Discount!$C16)</f>
        <v/>
      </c>
      <c r="S54" s="71"/>
      <c r="U54" s="47">
        <f t="shared" si="5"/>
        <v>2031</v>
      </c>
      <c r="V54" s="98">
        <v>0</v>
      </c>
      <c r="W54" s="98">
        <v>0</v>
      </c>
      <c r="X54" s="43" t="str">
        <f>IF(AB54="","",($C$34*(1-$M$5)*AB54-W54)*V54*Discount!$C16)</f>
        <v/>
      </c>
      <c r="Y54" s="98">
        <v>0</v>
      </c>
      <c r="Z54" s="98">
        <v>0</v>
      </c>
      <c r="AA54" s="44" t="str">
        <f>IF(AB54="","",(Z54-AB54)*Y54*Discount!$C16)</f>
        <v/>
      </c>
      <c r="AB54" s="71"/>
    </row>
    <row r="55" spans="2:28" x14ac:dyDescent="0.25">
      <c r="B55" s="47">
        <f t="shared" si="3"/>
        <v>2032</v>
      </c>
      <c r="C55" s="98">
        <v>0</v>
      </c>
      <c r="D55" s="98">
        <v>0</v>
      </c>
      <c r="E55" s="98">
        <v>0</v>
      </c>
      <c r="F55" s="43" t="str">
        <f>IF(H55="","",($C$32*(1-$M$5)*H55-D55)*C55*Discount!$C17)</f>
        <v/>
      </c>
      <c r="G55" s="98">
        <v>0</v>
      </c>
      <c r="H55" s="71"/>
      <c r="I55" s="45" t="str">
        <f>IF(H55="","",(G55-H55)*E55*Discount!$C17)</f>
        <v/>
      </c>
      <c r="L55" s="47">
        <f t="shared" si="4"/>
        <v>2032</v>
      </c>
      <c r="M55" s="98">
        <v>0</v>
      </c>
      <c r="N55" s="98">
        <v>0</v>
      </c>
      <c r="O55" s="43" t="str">
        <f>IF(S55="","",($C$33*(1-$M$5)*S55-N55)*M55*Discount!$C17)</f>
        <v/>
      </c>
      <c r="P55" s="98">
        <v>0</v>
      </c>
      <c r="Q55" s="98">
        <v>0</v>
      </c>
      <c r="R55" s="44" t="str">
        <f>IF(S55="","",(Q55-S55)*P55*Discount!$C17)</f>
        <v/>
      </c>
      <c r="S55" s="71"/>
      <c r="U55" s="47">
        <f t="shared" si="5"/>
        <v>2032</v>
      </c>
      <c r="V55" s="98">
        <v>0</v>
      </c>
      <c r="W55" s="98">
        <v>0</v>
      </c>
      <c r="X55" s="43" t="str">
        <f>IF(AB55="","",($C$34*(1-$M$5)*AB55-W55)*V55*Discount!$C17)</f>
        <v/>
      </c>
      <c r="Y55" s="98">
        <v>0</v>
      </c>
      <c r="Z55" s="98">
        <v>0</v>
      </c>
      <c r="AA55" s="44" t="str">
        <f>IF(AB55="","",(Z55-AB55)*Y55*Discount!$C17)</f>
        <v/>
      </c>
      <c r="AB55" s="71"/>
    </row>
    <row r="57" spans="2:28" x14ac:dyDescent="0.25">
      <c r="G57" s="77"/>
      <c r="M57" s="77"/>
      <c r="P57" s="77"/>
    </row>
  </sheetData>
  <protectedRanges>
    <protectedRange sqref="M4 H17:H28 S17:S28 AB17:AB28 H41:H55 S41:S55 AB41:AB55" name="Range1"/>
  </protectedRanges>
  <pageMargins left="0.70866141732283472" right="0.70866141732283472" top="0.74803149606299213" bottom="0.74803149606299213" header="0.31496062992125984" footer="0.31496062992125984"/>
  <pageSetup paperSize="9"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9"/>
  <sheetViews>
    <sheetView showGridLines="0" workbookViewId="0">
      <selection activeCell="D4" sqref="D4"/>
    </sheetView>
  </sheetViews>
  <sheetFormatPr defaultRowHeight="15" x14ac:dyDescent="0.25"/>
  <sheetData>
    <row r="3" spans="1:3" x14ac:dyDescent="0.25">
      <c r="A3" t="str">
        <f>'Valuation of TC Cover'!B14</f>
        <v>Q1 2021</v>
      </c>
      <c r="B3">
        <v>0.25</v>
      </c>
      <c r="C3">
        <f>1/(1+'Valuation of TC Cover'!$M$4)^(B3)</f>
        <v>0.99751550875662531</v>
      </c>
    </row>
    <row r="4" spans="1:3" x14ac:dyDescent="0.25">
      <c r="A4" t="str">
        <f>'Valuation of TC Cover'!B15</f>
        <v>Q2 2021</v>
      </c>
      <c r="B4">
        <v>0.5</v>
      </c>
      <c r="C4">
        <f>1/(1+'Valuation of TC Cover'!$M$4)^(B4)</f>
        <v>0.99503719020998926</v>
      </c>
    </row>
    <row r="5" spans="1:3" x14ac:dyDescent="0.25">
      <c r="A5" t="str">
        <f>'Valuation of TC Cover'!B16</f>
        <v>Q3 2021</v>
      </c>
      <c r="B5">
        <v>0.75</v>
      </c>
      <c r="C5">
        <f>1/(1+'Valuation of TC Cover'!$M$4)^(B5)</f>
        <v>0.99256502902408028</v>
      </c>
    </row>
    <row r="6" spans="1:3" x14ac:dyDescent="0.25">
      <c r="A6" t="str">
        <f>'Valuation of TC Cover'!B17</f>
        <v>Q4 2021</v>
      </c>
      <c r="B6">
        <v>1</v>
      </c>
      <c r="C6">
        <f>1/(1+'Valuation of TC Cover'!$M$4)^(B6)</f>
        <v>0.99009900990099009</v>
      </c>
    </row>
    <row r="7" spans="1:3" x14ac:dyDescent="0.25">
      <c r="A7">
        <f>'Valuation of TC Cover'!B18</f>
        <v>2022</v>
      </c>
      <c r="B7">
        <f>B6+1</f>
        <v>2</v>
      </c>
      <c r="C7">
        <f>1/(1+'Valuation of TC Cover'!$M$4)^(B7)</f>
        <v>0.98029604940692083</v>
      </c>
    </row>
    <row r="8" spans="1:3" x14ac:dyDescent="0.25">
      <c r="A8">
        <f>'Valuation of TC Cover'!B19</f>
        <v>2023</v>
      </c>
      <c r="B8">
        <f>B7+1</f>
        <v>3</v>
      </c>
      <c r="C8">
        <f>1/(1+'Valuation of TC Cover'!$M$4)^(B8)</f>
        <v>0.97059014792764453</v>
      </c>
    </row>
    <row r="9" spans="1:3" x14ac:dyDescent="0.25">
      <c r="A9">
        <f>'Valuation of TC Cover'!B20</f>
        <v>2024</v>
      </c>
      <c r="B9">
        <f t="shared" ref="B9:B19" si="0">B8+1</f>
        <v>4</v>
      </c>
      <c r="C9">
        <f>1/(1+'Valuation of TC Cover'!$M$4)^(B9)</f>
        <v>0.96098034448281622</v>
      </c>
    </row>
    <row r="10" spans="1:3" x14ac:dyDescent="0.25">
      <c r="A10">
        <f>'Valuation of TC Cover'!B21</f>
        <v>2025</v>
      </c>
      <c r="B10">
        <f t="shared" si="0"/>
        <v>5</v>
      </c>
      <c r="C10">
        <f>1/(1+'Valuation of TC Cover'!$M$4)^(B10)</f>
        <v>0.95146568760674888</v>
      </c>
    </row>
    <row r="11" spans="1:3" x14ac:dyDescent="0.25">
      <c r="A11">
        <f>'Valuation of TC Cover'!B22</f>
        <v>2026</v>
      </c>
      <c r="B11">
        <f t="shared" si="0"/>
        <v>6</v>
      </c>
      <c r="C11">
        <f>1/(1+'Valuation of TC Cover'!$M$4)^(B11)</f>
        <v>0.94204523525420658</v>
      </c>
    </row>
    <row r="12" spans="1:3" x14ac:dyDescent="0.25">
      <c r="A12">
        <f>'Valuation of TC Cover'!B23</f>
        <v>2027</v>
      </c>
      <c r="B12">
        <f t="shared" si="0"/>
        <v>7</v>
      </c>
      <c r="C12">
        <f>1/(1+'Valuation of TC Cover'!$M$4)^(B12)</f>
        <v>0.93271805470713554</v>
      </c>
    </row>
    <row r="13" spans="1:3" x14ac:dyDescent="0.25">
      <c r="A13">
        <f>'Valuation of TC Cover'!B24</f>
        <v>2028</v>
      </c>
      <c r="B13">
        <f t="shared" si="0"/>
        <v>8</v>
      </c>
      <c r="C13">
        <f>1/(1+'Valuation of TC Cover'!$M$4)^(B13)</f>
        <v>0.92348322248231218</v>
      </c>
    </row>
    <row r="14" spans="1:3" x14ac:dyDescent="0.25">
      <c r="A14">
        <f>'Valuation of TC Cover'!B25</f>
        <v>2029</v>
      </c>
      <c r="B14">
        <f t="shared" si="0"/>
        <v>9</v>
      </c>
      <c r="C14">
        <f>1/(1+'Valuation of TC Cover'!$M$4)^(B14)</f>
        <v>0.91433982423991289</v>
      </c>
    </row>
    <row r="15" spans="1:3" x14ac:dyDescent="0.25">
      <c r="A15">
        <f>'Valuation of TC Cover'!B26</f>
        <v>2030</v>
      </c>
      <c r="B15">
        <f t="shared" si="0"/>
        <v>10</v>
      </c>
      <c r="C15">
        <f>1/(1+'Valuation of TC Cover'!$M$4)^(B15)</f>
        <v>0.90528695469298315</v>
      </c>
    </row>
    <row r="16" spans="1:3" x14ac:dyDescent="0.25">
      <c r="A16">
        <f>'Valuation of TC Cover'!B27</f>
        <v>2031</v>
      </c>
      <c r="B16">
        <f t="shared" si="0"/>
        <v>11</v>
      </c>
      <c r="C16">
        <f>1/(1+'Valuation of TC Cover'!$M$4)^(B16)</f>
        <v>0.89632371751780526</v>
      </c>
    </row>
    <row r="17" spans="1:3" x14ac:dyDescent="0.25">
      <c r="A17">
        <f>'Valuation of TC Cover'!B28</f>
        <v>2032</v>
      </c>
      <c r="B17">
        <f t="shared" si="0"/>
        <v>12</v>
      </c>
      <c r="C17">
        <f>1/(1+'Valuation of TC Cover'!$M$4)^(B17)</f>
        <v>0.88744922526515368</v>
      </c>
    </row>
    <row r="18" spans="1:3" x14ac:dyDescent="0.25">
      <c r="A18">
        <v>2032</v>
      </c>
      <c r="B18">
        <f t="shared" si="0"/>
        <v>13</v>
      </c>
      <c r="C18">
        <f>1/(1+'Valuation of TC Cover'!$M$4)^(B18)</f>
        <v>0.87866259927242929</v>
      </c>
    </row>
    <row r="19" spans="1:3" x14ac:dyDescent="0.25">
      <c r="A19">
        <v>2033</v>
      </c>
      <c r="B19">
        <f t="shared" si="0"/>
        <v>14</v>
      </c>
      <c r="C19">
        <f>1/(1+'Valuation of TC Cover'!$M$4)^(B19)</f>
        <v>0.86996296957666264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Z76"/>
  <sheetViews>
    <sheetView showGridLines="0" zoomScale="70" zoomScaleNormal="70" workbookViewId="0">
      <selection activeCell="R20" sqref="R20"/>
    </sheetView>
  </sheetViews>
  <sheetFormatPr defaultRowHeight="15" x14ac:dyDescent="0.25"/>
  <cols>
    <col min="2" max="2" width="15.7109375" customWidth="1"/>
    <col min="3" max="3" width="16.85546875" customWidth="1"/>
    <col min="4" max="4" width="17.28515625" customWidth="1"/>
    <col min="5" max="5" width="18.7109375" hidden="1" customWidth="1"/>
    <col min="6" max="6" width="19.28515625" customWidth="1"/>
    <col min="7" max="7" width="15" customWidth="1"/>
    <col min="8" max="8" width="23.5703125" hidden="1" customWidth="1"/>
    <col min="9" max="9" width="28.85546875" customWidth="1"/>
    <col min="10" max="10" width="12.5703125" customWidth="1"/>
    <col min="11" max="11" width="17.28515625" customWidth="1"/>
    <col min="12" max="12" width="17.85546875" customWidth="1"/>
    <col min="13" max="13" width="18.7109375" customWidth="1"/>
    <col min="14" max="14" width="18.7109375" hidden="1" customWidth="1"/>
    <col min="15" max="15" width="18" customWidth="1"/>
    <col min="16" max="16" width="14.28515625" customWidth="1"/>
    <col min="17" max="17" width="23.5703125" hidden="1" customWidth="1"/>
    <col min="18" max="18" width="28.85546875" customWidth="1"/>
    <col min="19" max="20" width="13.85546875" customWidth="1"/>
    <col min="21" max="21" width="18.7109375" customWidth="1"/>
    <col min="22" max="22" width="14.85546875" customWidth="1"/>
    <col min="23" max="23" width="15" hidden="1" customWidth="1"/>
    <col min="24" max="24" width="16.140625" customWidth="1"/>
    <col min="25" max="25" width="14.28515625" customWidth="1"/>
    <col min="26" max="26" width="23.5703125" hidden="1" customWidth="1"/>
    <col min="27" max="27" width="28.85546875" customWidth="1"/>
  </cols>
  <sheetData>
    <row r="2" spans="2:18" x14ac:dyDescent="0.25">
      <c r="B2" s="12" t="s">
        <v>19</v>
      </c>
      <c r="C2" s="13">
        <v>0.05</v>
      </c>
    </row>
    <row r="3" spans="2:18" ht="15.75" thickBot="1" x14ac:dyDescent="0.3"/>
    <row r="4" spans="2:18" x14ac:dyDescent="0.25">
      <c r="B4" s="24"/>
      <c r="C4" s="25" t="s">
        <v>6</v>
      </c>
      <c r="D4" s="25" t="s">
        <v>8</v>
      </c>
      <c r="E4" s="26"/>
      <c r="F4" s="25" t="s">
        <v>9</v>
      </c>
      <c r="G4" s="99" t="s">
        <v>18</v>
      </c>
      <c r="H4" s="99"/>
      <c r="I4" s="100"/>
      <c r="K4" s="37"/>
      <c r="L4" s="25" t="s">
        <v>6</v>
      </c>
      <c r="M4" s="25" t="s">
        <v>8</v>
      </c>
      <c r="N4" s="26"/>
      <c r="O4" s="38" t="s">
        <v>9</v>
      </c>
      <c r="P4" s="99" t="s">
        <v>18</v>
      </c>
      <c r="Q4" s="99"/>
      <c r="R4" s="100"/>
    </row>
    <row r="5" spans="2:18" x14ac:dyDescent="0.25">
      <c r="B5" s="27" t="s">
        <v>10</v>
      </c>
      <c r="C5" s="28"/>
      <c r="D5" s="29">
        <f>NPV(C2,E13:E30)</f>
        <v>-38888010.06079156</v>
      </c>
      <c r="E5" s="28"/>
      <c r="F5" s="29">
        <f>NPV(C2,H13:H30)</f>
        <v>31483037.769153796</v>
      </c>
      <c r="G5" s="101">
        <f>D5+F5</f>
        <v>-7404972.2916377634</v>
      </c>
      <c r="H5" s="101"/>
      <c r="I5" s="102"/>
      <c r="K5" s="27" t="s">
        <v>14</v>
      </c>
      <c r="L5" s="28"/>
      <c r="M5" s="29">
        <f>NPV(C2,N13:N30)</f>
        <v>-6213410.1039004661</v>
      </c>
      <c r="N5" s="28"/>
      <c r="O5" s="29">
        <f>NPV(C2,Q13:Q30)</f>
        <v>0</v>
      </c>
      <c r="P5" s="101">
        <f>M5+O5</f>
        <v>-6213410.1039004661</v>
      </c>
      <c r="Q5" s="101"/>
      <c r="R5" s="102"/>
    </row>
    <row r="6" spans="2:18" x14ac:dyDescent="0.25">
      <c r="B6" s="27" t="s">
        <v>11</v>
      </c>
      <c r="C6" s="28"/>
      <c r="D6" s="29">
        <f>NPV(C2,E36:E53)</f>
        <v>-10825202.857315792</v>
      </c>
      <c r="E6" s="28"/>
      <c r="F6" s="29">
        <f>NPV(C2,H36:H53)</f>
        <v>21352088.16416204</v>
      </c>
      <c r="G6" s="101">
        <f>D6+F6</f>
        <v>10526885.306846248</v>
      </c>
      <c r="H6" s="101"/>
      <c r="I6" s="102"/>
      <c r="K6" s="27" t="s">
        <v>15</v>
      </c>
      <c r="L6" s="28"/>
      <c r="M6" s="29">
        <f>NPV(C2,N36:N53)</f>
        <v>-1063408.8618526137</v>
      </c>
      <c r="N6" s="28"/>
      <c r="O6" s="29">
        <f>NPV(C2,Q36:Q53)</f>
        <v>-680404.15061686514</v>
      </c>
      <c r="P6" s="101">
        <f>M6+O6</f>
        <v>-1743813.0124694789</v>
      </c>
      <c r="Q6" s="101"/>
      <c r="R6" s="102"/>
    </row>
    <row r="7" spans="2:18" x14ac:dyDescent="0.25">
      <c r="B7" s="30" t="s">
        <v>12</v>
      </c>
      <c r="C7" s="31"/>
      <c r="D7" s="32">
        <f>NPV(C2,E59:E76)</f>
        <v>-9949316.3945729993</v>
      </c>
      <c r="E7" s="28"/>
      <c r="F7" s="32">
        <f>NPV(C2,H59:H76)</f>
        <v>26485513.147547748</v>
      </c>
      <c r="G7" s="103">
        <f>D7+F7</f>
        <v>16536196.752974749</v>
      </c>
      <c r="H7" s="103"/>
      <c r="I7" s="104"/>
      <c r="K7" s="30" t="s">
        <v>16</v>
      </c>
      <c r="L7" s="31"/>
      <c r="M7" s="32">
        <f>NPV(C2,N59:N76)</f>
        <v>1946140.0693198952</v>
      </c>
      <c r="N7" s="28"/>
      <c r="O7" s="32">
        <f>NPV(C2,Q59:Q76)</f>
        <v>116706.01308717037</v>
      </c>
      <c r="P7" s="103">
        <f>M7+O7</f>
        <v>2062846.0824070657</v>
      </c>
      <c r="Q7" s="103"/>
      <c r="R7" s="104"/>
    </row>
    <row r="8" spans="2:18" ht="15.75" thickBot="1" x14ac:dyDescent="0.3">
      <c r="B8" s="33" t="s">
        <v>13</v>
      </c>
      <c r="C8" s="34"/>
      <c r="D8" s="34"/>
      <c r="E8" s="35"/>
      <c r="F8" s="36"/>
      <c r="G8" s="105">
        <f>SUM(G5:G7)</f>
        <v>19658109.768183231</v>
      </c>
      <c r="H8" s="105" t="s">
        <v>13</v>
      </c>
      <c r="I8" s="106"/>
      <c r="K8" s="33" t="s">
        <v>17</v>
      </c>
      <c r="L8" s="34"/>
      <c r="M8" s="34"/>
      <c r="N8" s="34"/>
      <c r="O8" s="34"/>
      <c r="P8" s="105">
        <f>SUM(P5:P7)</f>
        <v>-5894377.0339628793</v>
      </c>
      <c r="Q8" s="105"/>
      <c r="R8" s="106"/>
    </row>
    <row r="10" spans="2:18" x14ac:dyDescent="0.25">
      <c r="C10" s="1" t="s">
        <v>10</v>
      </c>
      <c r="D10" s="1"/>
      <c r="E10" s="1"/>
      <c r="F10" s="1"/>
      <c r="G10" s="1"/>
      <c r="H10" s="1"/>
      <c r="I10" s="1"/>
      <c r="L10" s="11" t="s">
        <v>14</v>
      </c>
      <c r="M10" s="11"/>
      <c r="N10" s="11"/>
      <c r="O10" s="11"/>
      <c r="P10" s="11"/>
      <c r="Q10" s="11"/>
      <c r="R10" s="11"/>
    </row>
    <row r="11" spans="2:18" x14ac:dyDescent="0.25">
      <c r="B11" s="18"/>
      <c r="C11" s="19" t="s">
        <v>4</v>
      </c>
      <c r="D11" s="19" t="s">
        <v>0</v>
      </c>
      <c r="E11" s="19"/>
      <c r="F11" s="19" t="s">
        <v>5</v>
      </c>
      <c r="G11" s="19" t="s">
        <v>1</v>
      </c>
      <c r="H11" s="19"/>
      <c r="I11" s="20" t="s">
        <v>7</v>
      </c>
      <c r="K11" s="18"/>
      <c r="L11" s="19" t="s">
        <v>4</v>
      </c>
      <c r="M11" s="19" t="s">
        <v>0</v>
      </c>
      <c r="N11" s="19"/>
      <c r="O11" s="19" t="s">
        <v>5</v>
      </c>
      <c r="P11" s="19" t="s">
        <v>1</v>
      </c>
      <c r="Q11" s="19"/>
      <c r="R11" s="20" t="s">
        <v>7</v>
      </c>
    </row>
    <row r="12" spans="2:18" x14ac:dyDescent="0.25">
      <c r="B12" s="21" t="s">
        <v>20</v>
      </c>
      <c r="C12" s="22" t="s">
        <v>2</v>
      </c>
      <c r="D12" s="22" t="s">
        <v>3</v>
      </c>
      <c r="E12" s="22"/>
      <c r="F12" s="22" t="s">
        <v>2</v>
      </c>
      <c r="G12" s="22" t="s">
        <v>3</v>
      </c>
      <c r="H12" s="22"/>
      <c r="I12" s="23" t="s">
        <v>3</v>
      </c>
      <c r="K12" s="21" t="s">
        <v>20</v>
      </c>
      <c r="L12" s="22" t="s">
        <v>2</v>
      </c>
      <c r="M12" s="22" t="s">
        <v>3</v>
      </c>
      <c r="N12" s="22"/>
      <c r="O12" s="22" t="s">
        <v>2</v>
      </c>
      <c r="P12" s="22" t="s">
        <v>3</v>
      </c>
      <c r="Q12" s="22"/>
      <c r="R12" s="23" t="s">
        <v>3</v>
      </c>
    </row>
    <row r="13" spans="2:18" x14ac:dyDescent="0.25">
      <c r="B13" s="5">
        <v>2018</v>
      </c>
      <c r="C13" s="5" vm="1">
        <v>7213.2048611111095</v>
      </c>
      <c r="D13" s="6">
        <v>12050.3126358966</v>
      </c>
      <c r="E13" s="6">
        <f t="shared" ref="E13:E30" si="0">I13*C13-C13*D13</f>
        <v>-3067867.1727413386</v>
      </c>
      <c r="F13" s="6" vm="34">
        <v>4790.9490000000014</v>
      </c>
      <c r="G13" s="7">
        <v>12438.711772902328</v>
      </c>
      <c r="H13" s="3">
        <f t="shared" ref="H13:H30" si="1">F13*G13-F13*I13</f>
        <v>3898451.6046746373</v>
      </c>
      <c r="I13" s="4">
        <v>11625</v>
      </c>
      <c r="K13" s="5">
        <v>2018</v>
      </c>
      <c r="L13" s="5" vm="22">
        <v>730</v>
      </c>
      <c r="M13" s="6">
        <v>18655</v>
      </c>
      <c r="N13" s="6">
        <f t="shared" ref="N13:N30" si="2">R13*L13-L13*M13</f>
        <v>-2668150</v>
      </c>
      <c r="O13" s="6">
        <v>0</v>
      </c>
      <c r="P13" s="7">
        <v>0</v>
      </c>
      <c r="Q13" s="3">
        <f t="shared" ref="Q13:Q30" si="3">O13*P13-O13*R13</f>
        <v>0</v>
      </c>
      <c r="R13" s="4">
        <v>15000</v>
      </c>
    </row>
    <row r="14" spans="2:18" x14ac:dyDescent="0.25">
      <c r="B14" s="5">
        <v>2019</v>
      </c>
      <c r="C14" s="5" vm="2">
        <v>5417.2125000000005</v>
      </c>
      <c r="D14" s="8">
        <v>13669.793172834317</v>
      </c>
      <c r="E14" s="8">
        <f t="shared" si="0"/>
        <v>-11077079.135792725</v>
      </c>
      <c r="F14" s="8" vm="35">
        <v>3122.1261527777779</v>
      </c>
      <c r="G14" s="9">
        <v>13799.954380040363</v>
      </c>
      <c r="H14" s="2">
        <f t="shared" si="1"/>
        <v>6790481.9510225952</v>
      </c>
      <c r="I14" s="4">
        <v>11625</v>
      </c>
      <c r="K14" s="5">
        <v>2019</v>
      </c>
      <c r="L14" s="5" vm="20">
        <v>730</v>
      </c>
      <c r="M14" s="8">
        <v>18655</v>
      </c>
      <c r="N14" s="8">
        <f t="shared" si="2"/>
        <v>-2668150</v>
      </c>
      <c r="O14" s="8">
        <v>0</v>
      </c>
      <c r="P14" s="9">
        <v>0</v>
      </c>
      <c r="Q14" s="2">
        <f t="shared" si="3"/>
        <v>0</v>
      </c>
      <c r="R14" s="4">
        <v>15000</v>
      </c>
    </row>
    <row r="15" spans="2:18" x14ac:dyDescent="0.25">
      <c r="B15" s="5">
        <v>2020</v>
      </c>
      <c r="C15" s="5" vm="3">
        <v>4941</v>
      </c>
      <c r="D15" s="8">
        <v>13890.193435279316</v>
      </c>
      <c r="E15" s="8">
        <f t="shared" si="0"/>
        <v>-11192320.763715103</v>
      </c>
      <c r="F15" s="8" vm="36">
        <v>2157.2072013888887</v>
      </c>
      <c r="G15" s="9">
        <v>15186.868471158585</v>
      </c>
      <c r="H15" s="2">
        <f t="shared" si="1"/>
        <v>7683688.3163833283</v>
      </c>
      <c r="I15" s="4">
        <v>11625</v>
      </c>
      <c r="K15" s="5">
        <v>2020</v>
      </c>
      <c r="L15" s="5" vm="21">
        <v>396.60902777777778</v>
      </c>
      <c r="M15" s="8">
        <v>18655</v>
      </c>
      <c r="N15" s="8">
        <f t="shared" si="2"/>
        <v>-1449605.996527778</v>
      </c>
      <c r="O15" s="8">
        <v>0</v>
      </c>
      <c r="P15" s="9">
        <v>0</v>
      </c>
      <c r="Q15" s="2">
        <f t="shared" si="3"/>
        <v>0</v>
      </c>
      <c r="R15" s="4">
        <v>15000</v>
      </c>
    </row>
    <row r="16" spans="2:18" x14ac:dyDescent="0.25">
      <c r="B16" s="5">
        <v>2021</v>
      </c>
      <c r="C16" s="5" vm="4">
        <v>4324.3826388888892</v>
      </c>
      <c r="D16" s="8">
        <v>14041.064291905179</v>
      </c>
      <c r="E16" s="8">
        <f t="shared" si="0"/>
        <v>-10447986.478354134</v>
      </c>
      <c r="F16" s="8" vm="37">
        <v>1697.0897499999999</v>
      </c>
      <c r="G16" s="9">
        <v>14810.584379078979</v>
      </c>
      <c r="H16" s="2">
        <f t="shared" si="1"/>
        <v>5406222.5974950455</v>
      </c>
      <c r="I16" s="4">
        <v>11625</v>
      </c>
      <c r="K16" s="5">
        <v>2021</v>
      </c>
      <c r="L16" s="5"/>
      <c r="M16" s="8"/>
      <c r="N16" s="8">
        <f t="shared" si="2"/>
        <v>0</v>
      </c>
      <c r="O16" s="8"/>
      <c r="P16" s="9"/>
      <c r="Q16" s="2">
        <f t="shared" si="3"/>
        <v>0</v>
      </c>
      <c r="R16" s="4">
        <v>15000</v>
      </c>
    </row>
    <row r="17" spans="2:18" x14ac:dyDescent="0.25">
      <c r="B17" s="5">
        <v>2022</v>
      </c>
      <c r="C17" s="5" vm="5">
        <v>2896.791666666667</v>
      </c>
      <c r="D17" s="8">
        <v>14161.390899202437</v>
      </c>
      <c r="E17" s="8">
        <f t="shared" si="0"/>
        <v>-7347396.020218797</v>
      </c>
      <c r="F17" s="8" vm="38">
        <v>1680.2495416666668</v>
      </c>
      <c r="G17" s="9">
        <v>14850.782997052889</v>
      </c>
      <c r="H17" s="2">
        <f t="shared" si="1"/>
        <v>5420120.4023142457</v>
      </c>
      <c r="I17" s="4">
        <v>11625</v>
      </c>
      <c r="K17" s="5">
        <v>2022</v>
      </c>
      <c r="L17" s="5"/>
      <c r="M17" s="8"/>
      <c r="N17" s="8">
        <f t="shared" si="2"/>
        <v>0</v>
      </c>
      <c r="O17" s="8"/>
      <c r="P17" s="9"/>
      <c r="Q17" s="2">
        <f t="shared" si="3"/>
        <v>0</v>
      </c>
      <c r="R17" s="4">
        <v>15000</v>
      </c>
    </row>
    <row r="18" spans="2:18" x14ac:dyDescent="0.25">
      <c r="B18" s="5">
        <v>2023</v>
      </c>
      <c r="C18" s="5" vm="6">
        <v>1249.5052083333335</v>
      </c>
      <c r="D18" s="8">
        <v>13613.211712846482</v>
      </c>
      <c r="E18" s="8">
        <f t="shared" si="0"/>
        <v>-2484280.890471017</v>
      </c>
      <c r="F18" s="8" vm="39">
        <v>1048.9807291666666</v>
      </c>
      <c r="G18" s="9">
        <v>14695.518254544428</v>
      </c>
      <c r="H18" s="2">
        <f t="shared" si="1"/>
        <v>3220914.4775715731</v>
      </c>
      <c r="I18" s="4">
        <v>11625</v>
      </c>
      <c r="K18" s="5">
        <v>2023</v>
      </c>
      <c r="L18" s="5"/>
      <c r="M18" s="8"/>
      <c r="N18" s="8">
        <f t="shared" si="2"/>
        <v>0</v>
      </c>
      <c r="O18" s="8"/>
      <c r="P18" s="9"/>
      <c r="Q18" s="2">
        <f t="shared" si="3"/>
        <v>0</v>
      </c>
      <c r="R18" s="4">
        <v>15000</v>
      </c>
    </row>
    <row r="19" spans="2:18" x14ac:dyDescent="0.25">
      <c r="B19" s="5">
        <v>2024</v>
      </c>
      <c r="C19" s="5" vm="7">
        <v>29.487499999999997</v>
      </c>
      <c r="D19" s="8">
        <v>13742.604633706676</v>
      </c>
      <c r="E19" s="8">
        <f t="shared" si="0"/>
        <v>-62442.866636425664</v>
      </c>
      <c r="F19" s="8" vm="40">
        <v>597.02189583333336</v>
      </c>
      <c r="G19" s="9">
        <v>15250.735540450591</v>
      </c>
      <c r="H19" s="2">
        <f t="shared" si="1"/>
        <v>2164643.5061501078</v>
      </c>
      <c r="I19" s="4">
        <v>11625</v>
      </c>
      <c r="K19" s="5">
        <v>2024</v>
      </c>
      <c r="L19" s="5"/>
      <c r="M19" s="8"/>
      <c r="N19" s="8">
        <f t="shared" si="2"/>
        <v>0</v>
      </c>
      <c r="O19" s="8"/>
      <c r="P19" s="9"/>
      <c r="Q19" s="2">
        <f t="shared" si="3"/>
        <v>0</v>
      </c>
      <c r="R19" s="4">
        <v>15000</v>
      </c>
    </row>
    <row r="20" spans="2:18" x14ac:dyDescent="0.25">
      <c r="B20" s="5">
        <v>2025</v>
      </c>
      <c r="C20" s="5"/>
      <c r="D20" s="5"/>
      <c r="E20" s="8">
        <f t="shared" si="0"/>
        <v>0</v>
      </c>
      <c r="F20" s="8" vm="41">
        <v>612.08789583333328</v>
      </c>
      <c r="G20" s="9">
        <v>16240.07689208706</v>
      </c>
      <c r="H20" s="2">
        <f t="shared" si="1"/>
        <v>2824832.7039866084</v>
      </c>
      <c r="I20" s="4">
        <v>11625</v>
      </c>
      <c r="K20" s="5">
        <v>2025</v>
      </c>
      <c r="L20" s="5"/>
      <c r="M20" s="5"/>
      <c r="N20" s="8">
        <f t="shared" si="2"/>
        <v>0</v>
      </c>
      <c r="O20" s="8"/>
      <c r="P20" s="9"/>
      <c r="Q20" s="2">
        <f t="shared" si="3"/>
        <v>0</v>
      </c>
      <c r="R20" s="4">
        <v>15000</v>
      </c>
    </row>
    <row r="21" spans="2:18" x14ac:dyDescent="0.25">
      <c r="B21" s="5">
        <v>2026</v>
      </c>
      <c r="C21" s="5"/>
      <c r="D21" s="5"/>
      <c r="E21" s="8">
        <f t="shared" si="0"/>
        <v>0</v>
      </c>
      <c r="F21" s="8" vm="42">
        <v>454.6556875</v>
      </c>
      <c r="G21" s="9">
        <v>13076.01375151339</v>
      </c>
      <c r="H21" s="2">
        <f t="shared" si="1"/>
        <v>659711.65476627462</v>
      </c>
      <c r="I21" s="4">
        <v>11625</v>
      </c>
      <c r="K21" s="5">
        <v>2026</v>
      </c>
      <c r="L21" s="5"/>
      <c r="M21" s="5"/>
      <c r="N21" s="8">
        <f t="shared" si="2"/>
        <v>0</v>
      </c>
      <c r="O21" s="8"/>
      <c r="P21" s="9"/>
      <c r="Q21" s="2">
        <f t="shared" si="3"/>
        <v>0</v>
      </c>
      <c r="R21" s="4">
        <v>15000</v>
      </c>
    </row>
    <row r="22" spans="2:18" x14ac:dyDescent="0.25">
      <c r="B22" s="5">
        <v>2027</v>
      </c>
      <c r="C22" s="5"/>
      <c r="D22" s="5"/>
      <c r="E22" s="8">
        <f t="shared" si="0"/>
        <v>0</v>
      </c>
      <c r="F22" s="5"/>
      <c r="G22" s="5"/>
      <c r="H22" s="2">
        <f t="shared" si="1"/>
        <v>0</v>
      </c>
      <c r="I22" s="4">
        <v>11625</v>
      </c>
      <c r="K22" s="5">
        <v>2027</v>
      </c>
      <c r="L22" s="5"/>
      <c r="M22" s="5"/>
      <c r="N22" s="8">
        <f t="shared" si="2"/>
        <v>0</v>
      </c>
      <c r="O22" s="5"/>
      <c r="P22" s="5"/>
      <c r="Q22" s="2">
        <f t="shared" si="3"/>
        <v>0</v>
      </c>
      <c r="R22" s="4">
        <v>15000</v>
      </c>
    </row>
    <row r="23" spans="2:18" x14ac:dyDescent="0.25">
      <c r="B23" s="5">
        <v>2028</v>
      </c>
      <c r="C23" s="5"/>
      <c r="D23" s="5"/>
      <c r="E23" s="8">
        <f t="shared" si="0"/>
        <v>0</v>
      </c>
      <c r="F23" s="5"/>
      <c r="G23" s="5"/>
      <c r="H23" s="2">
        <f t="shared" si="1"/>
        <v>0</v>
      </c>
      <c r="I23" s="4">
        <v>11625</v>
      </c>
      <c r="K23" s="5">
        <v>2028</v>
      </c>
      <c r="L23" s="5"/>
      <c r="M23" s="5"/>
      <c r="N23" s="8">
        <f t="shared" si="2"/>
        <v>0</v>
      </c>
      <c r="O23" s="5"/>
      <c r="P23" s="5"/>
      <c r="Q23" s="2">
        <f t="shared" si="3"/>
        <v>0</v>
      </c>
      <c r="R23" s="4">
        <v>15000</v>
      </c>
    </row>
    <row r="24" spans="2:18" x14ac:dyDescent="0.25">
      <c r="B24" s="5">
        <v>2029</v>
      </c>
      <c r="C24" s="5"/>
      <c r="D24" s="5"/>
      <c r="E24" s="8">
        <f t="shared" si="0"/>
        <v>0</v>
      </c>
      <c r="F24" s="5"/>
      <c r="G24" s="5"/>
      <c r="H24" s="2">
        <f t="shared" si="1"/>
        <v>0</v>
      </c>
      <c r="I24" s="4">
        <v>11625</v>
      </c>
      <c r="K24" s="5">
        <v>2029</v>
      </c>
      <c r="L24" s="5"/>
      <c r="M24" s="5"/>
      <c r="N24" s="8">
        <f t="shared" si="2"/>
        <v>0</v>
      </c>
      <c r="O24" s="5"/>
      <c r="P24" s="5"/>
      <c r="Q24" s="2">
        <f t="shared" si="3"/>
        <v>0</v>
      </c>
      <c r="R24" s="4">
        <v>15000</v>
      </c>
    </row>
    <row r="25" spans="2:18" x14ac:dyDescent="0.25">
      <c r="B25" s="5">
        <v>2030</v>
      </c>
      <c r="C25" s="5"/>
      <c r="D25" s="5"/>
      <c r="E25" s="8">
        <f t="shared" si="0"/>
        <v>0</v>
      </c>
      <c r="F25" s="5"/>
      <c r="G25" s="10"/>
      <c r="H25" s="2">
        <f t="shared" si="1"/>
        <v>0</v>
      </c>
      <c r="I25" s="4">
        <v>11625</v>
      </c>
      <c r="K25" s="5">
        <v>2030</v>
      </c>
      <c r="L25" s="5"/>
      <c r="M25" s="5"/>
      <c r="N25" s="8">
        <f t="shared" si="2"/>
        <v>0</v>
      </c>
      <c r="O25" s="5"/>
      <c r="P25" s="10"/>
      <c r="Q25" s="2">
        <f t="shared" si="3"/>
        <v>0</v>
      </c>
      <c r="R25" s="4">
        <v>15000</v>
      </c>
    </row>
    <row r="26" spans="2:18" x14ac:dyDescent="0.25">
      <c r="B26" s="5">
        <v>2031</v>
      </c>
      <c r="C26" s="5"/>
      <c r="D26" s="5"/>
      <c r="E26" s="8">
        <f t="shared" si="0"/>
        <v>0</v>
      </c>
      <c r="F26" s="5"/>
      <c r="G26" s="5"/>
      <c r="H26" s="2">
        <f t="shared" si="1"/>
        <v>0</v>
      </c>
      <c r="I26" s="4">
        <v>11625</v>
      </c>
      <c r="K26" s="5">
        <v>2031</v>
      </c>
      <c r="L26" s="5"/>
      <c r="M26" s="5"/>
      <c r="N26" s="8">
        <f t="shared" si="2"/>
        <v>0</v>
      </c>
      <c r="O26" s="5"/>
      <c r="P26" s="5"/>
      <c r="Q26" s="2">
        <f t="shared" si="3"/>
        <v>0</v>
      </c>
      <c r="R26" s="4">
        <v>15000</v>
      </c>
    </row>
    <row r="27" spans="2:18" x14ac:dyDescent="0.25">
      <c r="B27" s="5">
        <v>2032</v>
      </c>
      <c r="C27" s="5"/>
      <c r="D27" s="5"/>
      <c r="E27" s="8">
        <f t="shared" si="0"/>
        <v>0</v>
      </c>
      <c r="F27" s="5"/>
      <c r="G27" s="5"/>
      <c r="H27" s="2">
        <f t="shared" si="1"/>
        <v>0</v>
      </c>
      <c r="I27" s="4">
        <v>11625</v>
      </c>
      <c r="K27" s="5">
        <v>2032</v>
      </c>
      <c r="L27" s="5"/>
      <c r="M27" s="5"/>
      <c r="N27" s="8">
        <f t="shared" si="2"/>
        <v>0</v>
      </c>
      <c r="O27" s="5"/>
      <c r="P27" s="5"/>
      <c r="Q27" s="2">
        <f t="shared" si="3"/>
        <v>0</v>
      </c>
      <c r="R27" s="4">
        <v>15000</v>
      </c>
    </row>
    <row r="28" spans="2:18" x14ac:dyDescent="0.25">
      <c r="B28" s="5">
        <v>2033</v>
      </c>
      <c r="C28" s="5"/>
      <c r="D28" s="5"/>
      <c r="E28" s="8">
        <f t="shared" si="0"/>
        <v>0</v>
      </c>
      <c r="F28" s="5"/>
      <c r="G28" s="5"/>
      <c r="H28" s="2">
        <f t="shared" si="1"/>
        <v>0</v>
      </c>
      <c r="I28" s="4">
        <v>11625</v>
      </c>
      <c r="K28" s="5">
        <v>2033</v>
      </c>
      <c r="L28" s="5"/>
      <c r="M28" s="5"/>
      <c r="N28" s="8">
        <f t="shared" si="2"/>
        <v>0</v>
      </c>
      <c r="O28" s="5"/>
      <c r="P28" s="5"/>
      <c r="Q28" s="2">
        <f t="shared" si="3"/>
        <v>0</v>
      </c>
      <c r="R28" s="4">
        <v>15000</v>
      </c>
    </row>
    <row r="29" spans="2:18" x14ac:dyDescent="0.25">
      <c r="B29" s="5">
        <v>2034</v>
      </c>
      <c r="C29" s="5"/>
      <c r="D29" s="5"/>
      <c r="E29" s="8">
        <f t="shared" si="0"/>
        <v>0</v>
      </c>
      <c r="F29" s="5"/>
      <c r="G29" s="5"/>
      <c r="H29" s="2">
        <f t="shared" si="1"/>
        <v>0</v>
      </c>
      <c r="I29" s="4">
        <v>11625</v>
      </c>
      <c r="K29" s="5">
        <v>2034</v>
      </c>
      <c r="L29" s="5"/>
      <c r="M29" s="5"/>
      <c r="N29" s="8">
        <f t="shared" si="2"/>
        <v>0</v>
      </c>
      <c r="O29" s="5"/>
      <c r="P29" s="5"/>
      <c r="Q29" s="2">
        <f t="shared" si="3"/>
        <v>0</v>
      </c>
      <c r="R29" s="4">
        <v>15000</v>
      </c>
    </row>
    <row r="30" spans="2:18" x14ac:dyDescent="0.25">
      <c r="B30" s="5">
        <v>2035</v>
      </c>
      <c r="C30" s="5"/>
      <c r="D30" s="5"/>
      <c r="E30" s="8">
        <f t="shared" si="0"/>
        <v>0</v>
      </c>
      <c r="F30" s="5"/>
      <c r="G30" s="5"/>
      <c r="H30" s="2">
        <f t="shared" si="1"/>
        <v>0</v>
      </c>
      <c r="I30" s="4">
        <v>11625</v>
      </c>
      <c r="K30" s="5">
        <v>2035</v>
      </c>
      <c r="L30" s="5"/>
      <c r="M30" s="5"/>
      <c r="N30" s="8">
        <f t="shared" si="2"/>
        <v>0</v>
      </c>
      <c r="O30" s="5"/>
      <c r="P30" s="5"/>
      <c r="Q30" s="2">
        <f t="shared" si="3"/>
        <v>0</v>
      </c>
      <c r="R30" s="4">
        <v>15000</v>
      </c>
    </row>
    <row r="33" spans="2:18" x14ac:dyDescent="0.25">
      <c r="C33" s="1" t="s">
        <v>11</v>
      </c>
      <c r="D33" s="1"/>
      <c r="E33" s="1"/>
      <c r="F33" s="1"/>
      <c r="G33" s="1"/>
      <c r="H33" s="1"/>
      <c r="I33" s="1"/>
      <c r="L33" s="1" t="s">
        <v>15</v>
      </c>
      <c r="M33" s="1"/>
      <c r="N33" s="1"/>
      <c r="O33" s="1"/>
      <c r="P33" s="1"/>
      <c r="Q33" s="1"/>
      <c r="R33" s="1"/>
    </row>
    <row r="34" spans="2:18" x14ac:dyDescent="0.25">
      <c r="B34" s="18"/>
      <c r="C34" s="19" t="s">
        <v>4</v>
      </c>
      <c r="D34" s="19" t="s">
        <v>0</v>
      </c>
      <c r="E34" s="19"/>
      <c r="F34" s="19" t="s">
        <v>5</v>
      </c>
      <c r="G34" s="19" t="s">
        <v>1</v>
      </c>
      <c r="H34" s="19"/>
      <c r="I34" s="20" t="s">
        <v>7</v>
      </c>
      <c r="K34" s="18"/>
      <c r="L34" s="19" t="s">
        <v>4</v>
      </c>
      <c r="M34" s="19" t="s">
        <v>0</v>
      </c>
      <c r="N34" s="19"/>
      <c r="O34" s="19" t="s">
        <v>5</v>
      </c>
      <c r="P34" s="19" t="s">
        <v>1</v>
      </c>
      <c r="Q34" s="19"/>
      <c r="R34" s="20" t="s">
        <v>7</v>
      </c>
    </row>
    <row r="35" spans="2:18" x14ac:dyDescent="0.25">
      <c r="B35" s="21" t="s">
        <v>20</v>
      </c>
      <c r="C35" s="22" t="s">
        <v>2</v>
      </c>
      <c r="D35" s="22" t="s">
        <v>3</v>
      </c>
      <c r="E35" s="22"/>
      <c r="F35" s="22" t="s">
        <v>2</v>
      </c>
      <c r="G35" s="22" t="s">
        <v>3</v>
      </c>
      <c r="H35" s="22"/>
      <c r="I35" s="23" t="s">
        <v>3</v>
      </c>
      <c r="K35" s="21" t="s">
        <v>20</v>
      </c>
      <c r="L35" s="22" t="s">
        <v>2</v>
      </c>
      <c r="M35" s="22" t="s">
        <v>3</v>
      </c>
      <c r="N35" s="22"/>
      <c r="O35" s="22" t="s">
        <v>2</v>
      </c>
      <c r="P35" s="22" t="s">
        <v>3</v>
      </c>
      <c r="Q35" s="22"/>
      <c r="R35" s="23" t="s">
        <v>3</v>
      </c>
    </row>
    <row r="36" spans="2:18" x14ac:dyDescent="0.25">
      <c r="B36" s="17">
        <v>2018</v>
      </c>
      <c r="C36" s="17" vm="8">
        <v>5919.2937499999998</v>
      </c>
      <c r="D36" s="17">
        <v>10166.12379751363</v>
      </c>
      <c r="E36" s="6">
        <f t="shared" ref="E36:E53" si="4">I36*C36-C36*D36</f>
        <v>1976311.3186513036</v>
      </c>
      <c r="F36" s="6" vm="43">
        <v>3473.3023611111107</v>
      </c>
      <c r="G36" s="6">
        <v>12100.177705540305</v>
      </c>
      <c r="H36" s="7">
        <f t="shared" ref="H36:H53" si="5">F36*G36-F36*I36</f>
        <v>5557901.0028505027</v>
      </c>
      <c r="I36" s="3">
        <v>10500</v>
      </c>
      <c r="K36" s="5">
        <v>2018</v>
      </c>
      <c r="L36" s="5" vm="23">
        <v>3748.3312500000002</v>
      </c>
      <c r="M36" s="5">
        <v>14711.11681935987</v>
      </c>
      <c r="N36" s="6">
        <f>R36*L36-L36*M36</f>
        <v>1082829.8535927907</v>
      </c>
      <c r="O36" s="6">
        <v>745.98901321684593</v>
      </c>
      <c r="P36" s="6">
        <v>14056.273867831884</v>
      </c>
      <c r="Q36" s="7">
        <f>O36*P36-O36*R36</f>
        <v>-704009.32608304359</v>
      </c>
      <c r="R36" s="3">
        <v>15000</v>
      </c>
    </row>
    <row r="37" spans="2:18" x14ac:dyDescent="0.25">
      <c r="B37" s="5">
        <v>2019</v>
      </c>
      <c r="C37" s="5" vm="9">
        <v>4747.5958333333328</v>
      </c>
      <c r="D37" s="5">
        <v>11181.01431124442</v>
      </c>
      <c r="E37" s="8">
        <f t="shared" si="4"/>
        <v>-3233180.7065043822</v>
      </c>
      <c r="F37" s="8" vm="44">
        <v>2007.1264930555556</v>
      </c>
      <c r="G37" s="8">
        <v>12719.553776369145</v>
      </c>
      <c r="H37" s="9">
        <f t="shared" si="5"/>
        <v>4454925.1873120181</v>
      </c>
      <c r="I37" s="3">
        <v>10500</v>
      </c>
      <c r="K37" s="5">
        <v>2019</v>
      </c>
      <c r="L37" s="5" vm="24">
        <v>3212</v>
      </c>
      <c r="M37" s="5">
        <v>15641.671389781923</v>
      </c>
      <c r="N37" s="8">
        <f t="shared" ref="N37:N53" si="6">R37*L37-L37*M37</f>
        <v>-2061048.5039795339</v>
      </c>
      <c r="O37" s="8" vm="65">
        <v>5.0721774193548388</v>
      </c>
      <c r="P37" s="8">
        <v>12843.966651054354</v>
      </c>
      <c r="Q37" s="9">
        <f t="shared" ref="Q37:Q53" si="7">O37*P37-O37*R37</f>
        <v>-10935.783667898089</v>
      </c>
      <c r="R37" s="3">
        <v>15000</v>
      </c>
    </row>
    <row r="38" spans="2:18" x14ac:dyDescent="0.25">
      <c r="B38" s="5">
        <v>2020</v>
      </c>
      <c r="C38" s="5" vm="10">
        <v>5493.25</v>
      </c>
      <c r="D38" s="5">
        <v>11261.504524618447</v>
      </c>
      <c r="E38" s="8">
        <f t="shared" si="4"/>
        <v>-4183134.7298602834</v>
      </c>
      <c r="F38" s="8" vm="45">
        <v>2024.5542361111113</v>
      </c>
      <c r="G38" s="8">
        <v>12312.46251114545</v>
      </c>
      <c r="H38" s="9">
        <f t="shared" si="5"/>
        <v>3669428.6547321044</v>
      </c>
      <c r="I38" s="3">
        <v>10500</v>
      </c>
      <c r="K38" s="5">
        <v>2020</v>
      </c>
      <c r="L38" s="5" vm="25">
        <v>3601.9979166666667</v>
      </c>
      <c r="M38" s="5">
        <v>15215.214168325165</v>
      </c>
      <c r="N38" s="8">
        <f t="shared" si="6"/>
        <v>-775200.9859443903</v>
      </c>
      <c r="O38" s="8"/>
      <c r="P38" s="8"/>
      <c r="Q38" s="9">
        <f t="shared" si="7"/>
        <v>0</v>
      </c>
      <c r="R38" s="3">
        <v>15000</v>
      </c>
    </row>
    <row r="39" spans="2:18" x14ac:dyDescent="0.25">
      <c r="B39" s="5">
        <v>2021</v>
      </c>
      <c r="C39" s="5" vm="11">
        <v>5475</v>
      </c>
      <c r="D39" s="5">
        <v>11305.852182123914</v>
      </c>
      <c r="E39" s="8">
        <f t="shared" si="4"/>
        <v>-4412040.69712843</v>
      </c>
      <c r="F39" s="8" vm="46">
        <v>1871.2384027777775</v>
      </c>
      <c r="G39" s="8">
        <v>12236.435035360801</v>
      </c>
      <c r="H39" s="9">
        <f t="shared" si="5"/>
        <v>3249283.9220959172</v>
      </c>
      <c r="I39" s="3">
        <v>10500</v>
      </c>
      <c r="K39" s="5">
        <v>2021</v>
      </c>
      <c r="L39" s="5" vm="26">
        <v>3846.416666666667</v>
      </c>
      <c r="M39" s="5">
        <v>15087.774271459461</v>
      </c>
      <c r="N39" s="8">
        <f t="shared" si="6"/>
        <v>-337616.42064619064</v>
      </c>
      <c r="O39" s="8"/>
      <c r="P39" s="8"/>
      <c r="Q39" s="9">
        <f t="shared" si="7"/>
        <v>0</v>
      </c>
      <c r="R39" s="3">
        <v>15000</v>
      </c>
    </row>
    <row r="40" spans="2:18" x14ac:dyDescent="0.25">
      <c r="B40" s="5">
        <v>2022</v>
      </c>
      <c r="C40" s="5" vm="12">
        <v>5075.2958333333336</v>
      </c>
      <c r="D40" s="5">
        <v>11040.322448491281</v>
      </c>
      <c r="E40" s="8">
        <f t="shared" si="4"/>
        <v>-2742296.2714842632</v>
      </c>
      <c r="F40" s="8" vm="47">
        <v>1690.4427430555556</v>
      </c>
      <c r="G40" s="8">
        <v>12081.551796117088</v>
      </c>
      <c r="H40" s="9">
        <f t="shared" si="5"/>
        <v>2673522.7565126084</v>
      </c>
      <c r="I40" s="3">
        <v>10500</v>
      </c>
      <c r="K40" s="5">
        <v>2022</v>
      </c>
      <c r="L40" s="5" vm="27">
        <v>3629</v>
      </c>
      <c r="M40" s="5">
        <v>14989.420915949169</v>
      </c>
      <c r="N40" s="8">
        <f t="shared" si="6"/>
        <v>38391.496020466089</v>
      </c>
      <c r="O40" s="8"/>
      <c r="P40" s="8"/>
      <c r="Q40" s="9">
        <f t="shared" si="7"/>
        <v>0</v>
      </c>
      <c r="R40" s="3">
        <v>15000</v>
      </c>
    </row>
    <row r="41" spans="2:18" x14ac:dyDescent="0.25">
      <c r="B41" s="5">
        <v>2023</v>
      </c>
      <c r="C41" s="5" vm="13">
        <v>2935.45</v>
      </c>
      <c r="D41" s="5">
        <v>10649.438948939161</v>
      </c>
      <c r="E41" s="8">
        <f t="shared" si="4"/>
        <v>-438670.56266346201</v>
      </c>
      <c r="F41" s="8" vm="48">
        <v>1701.2078819444446</v>
      </c>
      <c r="G41" s="8">
        <v>11440.621564973175</v>
      </c>
      <c r="H41" s="9">
        <f t="shared" si="5"/>
        <v>1600192.8202592842</v>
      </c>
      <c r="I41" s="3">
        <v>10500</v>
      </c>
      <c r="K41" s="5">
        <v>2023</v>
      </c>
      <c r="L41" s="5" vm="28">
        <v>2343.25</v>
      </c>
      <c r="M41" s="5">
        <v>14806.424458733416</v>
      </c>
      <c r="N41" s="8">
        <f t="shared" si="6"/>
        <v>453595.8870729208</v>
      </c>
      <c r="O41" s="8"/>
      <c r="P41" s="8"/>
      <c r="Q41" s="9">
        <f t="shared" si="7"/>
        <v>0</v>
      </c>
      <c r="R41" s="3">
        <v>15000</v>
      </c>
    </row>
    <row r="42" spans="2:18" x14ac:dyDescent="0.25">
      <c r="B42" s="5">
        <v>2024</v>
      </c>
      <c r="C42" s="5" vm="14">
        <v>1161.3520833333332</v>
      </c>
      <c r="D42" s="5">
        <v>10472.921730358594</v>
      </c>
      <c r="E42" s="8">
        <f t="shared" si="4"/>
        <v>31447.404861107469</v>
      </c>
      <c r="F42" s="8" vm="49">
        <v>1297.2310763888891</v>
      </c>
      <c r="G42" s="8">
        <v>11154.240829254401</v>
      </c>
      <c r="H42" s="9">
        <f t="shared" si="5"/>
        <v>848701.53515124507</v>
      </c>
      <c r="I42" s="3">
        <v>10500</v>
      </c>
      <c r="K42" s="5">
        <v>2024</v>
      </c>
      <c r="L42" s="5" vm="29">
        <v>1128</v>
      </c>
      <c r="M42" s="5">
        <v>14635.212765957447</v>
      </c>
      <c r="N42" s="8">
        <f t="shared" si="6"/>
        <v>411480</v>
      </c>
      <c r="O42" s="8"/>
      <c r="P42" s="8"/>
      <c r="Q42" s="9">
        <f t="shared" si="7"/>
        <v>0</v>
      </c>
      <c r="R42" s="3">
        <v>15000</v>
      </c>
    </row>
    <row r="43" spans="2:18" x14ac:dyDescent="0.25">
      <c r="B43" s="5">
        <v>2025</v>
      </c>
      <c r="C43" s="5" vm="15">
        <v>54</v>
      </c>
      <c r="D43" s="5">
        <v>12629</v>
      </c>
      <c r="E43" s="5">
        <f t="shared" si="4"/>
        <v>-114966</v>
      </c>
      <c r="F43" s="8" vm="50">
        <v>1250.3277430555554</v>
      </c>
      <c r="G43" s="8">
        <v>11109.25670153311</v>
      </c>
      <c r="H43" s="9">
        <f t="shared" si="5"/>
        <v>761770.55656936392</v>
      </c>
      <c r="I43" s="3">
        <v>10500</v>
      </c>
      <c r="K43" s="5">
        <v>2025</v>
      </c>
      <c r="L43" s="5" vm="30">
        <v>331.0020833333333</v>
      </c>
      <c r="M43" s="5">
        <v>14726.96325132227</v>
      </c>
      <c r="N43" s="5">
        <f t="shared" si="6"/>
        <v>90375.732638888992</v>
      </c>
      <c r="O43" s="8"/>
      <c r="P43" s="8"/>
      <c r="Q43" s="9">
        <f t="shared" si="7"/>
        <v>0</v>
      </c>
      <c r="R43" s="3">
        <v>15000</v>
      </c>
    </row>
    <row r="44" spans="2:18" x14ac:dyDescent="0.25">
      <c r="B44" s="5">
        <v>2026</v>
      </c>
      <c r="C44" s="5"/>
      <c r="D44" s="5"/>
      <c r="E44" s="5">
        <f t="shared" si="4"/>
        <v>0</v>
      </c>
      <c r="F44" s="8" vm="51">
        <v>1231.4683680555554</v>
      </c>
      <c r="G44" s="8">
        <v>11101.506325057091</v>
      </c>
      <c r="H44" s="9">
        <f t="shared" si="5"/>
        <v>740736.01249315031</v>
      </c>
      <c r="I44" s="3">
        <v>10500</v>
      </c>
      <c r="K44" s="5">
        <v>2026</v>
      </c>
      <c r="L44" s="5"/>
      <c r="M44" s="5"/>
      <c r="N44" s="5">
        <f t="shared" si="6"/>
        <v>0</v>
      </c>
      <c r="O44" s="8"/>
      <c r="P44" s="8"/>
      <c r="Q44" s="9">
        <f t="shared" si="7"/>
        <v>0</v>
      </c>
      <c r="R44" s="3">
        <v>15000</v>
      </c>
    </row>
    <row r="45" spans="2:18" x14ac:dyDescent="0.25">
      <c r="B45" s="5">
        <v>2027</v>
      </c>
      <c r="C45" s="5"/>
      <c r="D45" s="5"/>
      <c r="E45" s="5">
        <f t="shared" si="4"/>
        <v>0</v>
      </c>
      <c r="F45" s="8" vm="52">
        <v>848.02993055555567</v>
      </c>
      <c r="G45" s="5">
        <v>10863.790811525245</v>
      </c>
      <c r="H45" s="5">
        <f t="shared" si="5"/>
        <v>308505.49663450383</v>
      </c>
      <c r="I45" s="3">
        <v>10500</v>
      </c>
      <c r="K45" s="5">
        <v>2027</v>
      </c>
      <c r="L45" s="5"/>
      <c r="M45" s="5"/>
      <c r="N45" s="5">
        <f t="shared" si="6"/>
        <v>0</v>
      </c>
      <c r="O45" s="8"/>
      <c r="P45" s="5"/>
      <c r="Q45" s="5">
        <f t="shared" si="7"/>
        <v>0</v>
      </c>
      <c r="R45" s="3">
        <v>15000</v>
      </c>
    </row>
    <row r="46" spans="2:18" x14ac:dyDescent="0.25">
      <c r="B46" s="5">
        <v>2028</v>
      </c>
      <c r="C46" s="5"/>
      <c r="D46" s="5"/>
      <c r="E46" s="5">
        <f t="shared" si="4"/>
        <v>0</v>
      </c>
      <c r="F46" s="8" vm="53">
        <v>711.4263194444444</v>
      </c>
      <c r="G46" s="5">
        <v>10686.320556766019</v>
      </c>
      <c r="H46" s="5">
        <f t="shared" si="5"/>
        <v>132553.34793688823</v>
      </c>
      <c r="I46" s="3">
        <v>10500</v>
      </c>
      <c r="K46" s="5">
        <v>2028</v>
      </c>
      <c r="L46" s="5"/>
      <c r="M46" s="5"/>
      <c r="N46" s="5">
        <f t="shared" si="6"/>
        <v>0</v>
      </c>
      <c r="O46" s="8"/>
      <c r="P46" s="5"/>
      <c r="Q46" s="5">
        <f t="shared" si="7"/>
        <v>0</v>
      </c>
      <c r="R46" s="3">
        <v>15000</v>
      </c>
    </row>
    <row r="47" spans="2:18" x14ac:dyDescent="0.25">
      <c r="B47" s="5">
        <v>2029</v>
      </c>
      <c r="C47" s="5"/>
      <c r="D47" s="5"/>
      <c r="E47" s="5">
        <f t="shared" si="4"/>
        <v>0</v>
      </c>
      <c r="F47" s="8" vm="54">
        <v>709.72631944444447</v>
      </c>
      <c r="G47" s="5">
        <v>10682.31275106244</v>
      </c>
      <c r="H47" s="5">
        <f t="shared" si="5"/>
        <v>129392.15779933706</v>
      </c>
      <c r="I47" s="3">
        <v>10500</v>
      </c>
      <c r="K47" s="5">
        <v>2029</v>
      </c>
      <c r="L47" s="5"/>
      <c r="M47" s="5"/>
      <c r="N47" s="5">
        <f t="shared" si="6"/>
        <v>0</v>
      </c>
      <c r="O47" s="8"/>
      <c r="P47" s="5"/>
      <c r="Q47" s="5">
        <f t="shared" si="7"/>
        <v>0</v>
      </c>
      <c r="R47" s="3">
        <v>15000</v>
      </c>
    </row>
    <row r="48" spans="2:18" x14ac:dyDescent="0.25">
      <c r="B48" s="5">
        <v>2030</v>
      </c>
      <c r="C48" s="5"/>
      <c r="D48" s="5"/>
      <c r="E48" s="5">
        <f t="shared" si="4"/>
        <v>0</v>
      </c>
      <c r="F48" s="8" vm="55">
        <v>493.97631944444447</v>
      </c>
      <c r="G48" s="5">
        <v>12359.5236103237</v>
      </c>
      <c r="H48" s="10">
        <f t="shared" si="5"/>
        <v>918560.62894774694</v>
      </c>
      <c r="I48" s="3">
        <v>10500</v>
      </c>
      <c r="K48" s="5">
        <v>2030</v>
      </c>
      <c r="L48" s="5"/>
      <c r="M48" s="5"/>
      <c r="N48" s="5">
        <f t="shared" si="6"/>
        <v>0</v>
      </c>
      <c r="O48" s="8"/>
      <c r="P48" s="5"/>
      <c r="Q48" s="10">
        <f t="shared" si="7"/>
        <v>0</v>
      </c>
      <c r="R48" s="3">
        <v>15000</v>
      </c>
    </row>
    <row r="49" spans="2:18" x14ac:dyDescent="0.25">
      <c r="B49" s="5">
        <v>2031</v>
      </c>
      <c r="C49" s="5"/>
      <c r="D49" s="5"/>
      <c r="E49" s="5">
        <f t="shared" si="4"/>
        <v>0</v>
      </c>
      <c r="F49" s="8" vm="56">
        <v>493.97631944444447</v>
      </c>
      <c r="G49" s="5">
        <v>12359.523610323704</v>
      </c>
      <c r="H49" s="5">
        <f t="shared" si="5"/>
        <v>918560.6289477488</v>
      </c>
      <c r="I49" s="3">
        <v>10500</v>
      </c>
      <c r="K49" s="5">
        <v>2031</v>
      </c>
      <c r="L49" s="5"/>
      <c r="M49" s="5"/>
      <c r="N49" s="5">
        <f t="shared" si="6"/>
        <v>0</v>
      </c>
      <c r="O49" s="8"/>
      <c r="P49" s="5"/>
      <c r="Q49" s="5">
        <f t="shared" si="7"/>
        <v>0</v>
      </c>
      <c r="R49" s="3">
        <v>15000</v>
      </c>
    </row>
    <row r="50" spans="2:18" x14ac:dyDescent="0.25">
      <c r="B50" s="5">
        <v>2032</v>
      </c>
      <c r="C50" s="5"/>
      <c r="D50" s="5"/>
      <c r="E50" s="5">
        <f t="shared" si="4"/>
        <v>0</v>
      </c>
      <c r="F50" s="8"/>
      <c r="G50" s="5"/>
      <c r="H50" s="5">
        <f t="shared" si="5"/>
        <v>0</v>
      </c>
      <c r="I50" s="3">
        <v>10500</v>
      </c>
      <c r="K50" s="5">
        <v>2032</v>
      </c>
      <c r="L50" s="5"/>
      <c r="M50" s="5"/>
      <c r="N50" s="5">
        <f t="shared" si="6"/>
        <v>0</v>
      </c>
      <c r="O50" s="8"/>
      <c r="P50" s="5"/>
      <c r="Q50" s="5">
        <f t="shared" si="7"/>
        <v>0</v>
      </c>
      <c r="R50" s="3">
        <v>15000</v>
      </c>
    </row>
    <row r="51" spans="2:18" x14ac:dyDescent="0.25">
      <c r="B51" s="5">
        <v>2033</v>
      </c>
      <c r="C51" s="5"/>
      <c r="D51" s="5"/>
      <c r="E51" s="5">
        <f t="shared" si="4"/>
        <v>0</v>
      </c>
      <c r="F51" s="8"/>
      <c r="G51" s="5"/>
      <c r="H51" s="5">
        <f t="shared" si="5"/>
        <v>0</v>
      </c>
      <c r="I51" s="3">
        <v>10500</v>
      </c>
      <c r="K51" s="5">
        <v>2033</v>
      </c>
      <c r="L51" s="5"/>
      <c r="M51" s="5"/>
      <c r="N51" s="5">
        <f t="shared" si="6"/>
        <v>0</v>
      </c>
      <c r="O51" s="8"/>
      <c r="P51" s="5"/>
      <c r="Q51" s="5">
        <f t="shared" si="7"/>
        <v>0</v>
      </c>
      <c r="R51" s="3">
        <v>15000</v>
      </c>
    </row>
    <row r="52" spans="2:18" x14ac:dyDescent="0.25">
      <c r="B52" s="5">
        <v>2034</v>
      </c>
      <c r="C52" s="5"/>
      <c r="D52" s="5"/>
      <c r="E52" s="5">
        <f t="shared" si="4"/>
        <v>0</v>
      </c>
      <c r="F52" s="8"/>
      <c r="G52" s="5"/>
      <c r="H52" s="5">
        <f t="shared" si="5"/>
        <v>0</v>
      </c>
      <c r="I52" s="3">
        <v>10500</v>
      </c>
      <c r="K52" s="5">
        <v>2034</v>
      </c>
      <c r="L52" s="5"/>
      <c r="M52" s="5"/>
      <c r="N52" s="5">
        <f t="shared" si="6"/>
        <v>0</v>
      </c>
      <c r="O52" s="8"/>
      <c r="P52" s="5"/>
      <c r="Q52" s="5">
        <f t="shared" si="7"/>
        <v>0</v>
      </c>
      <c r="R52" s="3">
        <v>15000</v>
      </c>
    </row>
    <row r="53" spans="2:18" x14ac:dyDescent="0.25">
      <c r="B53" s="5">
        <v>2035</v>
      </c>
      <c r="C53" s="5"/>
      <c r="D53" s="5"/>
      <c r="E53" s="5">
        <f t="shared" si="4"/>
        <v>0</v>
      </c>
      <c r="F53" s="8"/>
      <c r="G53" s="5"/>
      <c r="H53" s="5">
        <f t="shared" si="5"/>
        <v>0</v>
      </c>
      <c r="I53" s="3">
        <v>10500</v>
      </c>
      <c r="K53" s="5">
        <v>2035</v>
      </c>
      <c r="L53" s="5"/>
      <c r="M53" s="5"/>
      <c r="N53" s="5">
        <f t="shared" si="6"/>
        <v>0</v>
      </c>
      <c r="O53" s="8"/>
      <c r="P53" s="5"/>
      <c r="Q53" s="5">
        <f t="shared" si="7"/>
        <v>0</v>
      </c>
      <c r="R53" s="3">
        <v>15000</v>
      </c>
    </row>
    <row r="56" spans="2:18" x14ac:dyDescent="0.25">
      <c r="C56" s="1" t="s">
        <v>16</v>
      </c>
      <c r="D56" s="1"/>
      <c r="E56" s="1"/>
      <c r="F56" s="1"/>
      <c r="G56" s="1"/>
      <c r="H56" s="1"/>
      <c r="I56" s="1"/>
      <c r="L56" s="1" t="s">
        <v>16</v>
      </c>
      <c r="M56" s="1"/>
      <c r="N56" s="1"/>
      <c r="O56" s="1"/>
      <c r="P56" s="1"/>
      <c r="Q56" s="1"/>
      <c r="R56" s="1"/>
    </row>
    <row r="57" spans="2:18" x14ac:dyDescent="0.25">
      <c r="B57" s="18"/>
      <c r="C57" s="19" t="s">
        <v>4</v>
      </c>
      <c r="D57" s="19" t="s">
        <v>0</v>
      </c>
      <c r="E57" s="19"/>
      <c r="F57" s="19" t="s">
        <v>5</v>
      </c>
      <c r="G57" s="19" t="s">
        <v>1</v>
      </c>
      <c r="H57" s="19"/>
      <c r="I57" s="20" t="s">
        <v>7</v>
      </c>
      <c r="K57" s="18"/>
      <c r="L57" s="19" t="s">
        <v>4</v>
      </c>
      <c r="M57" s="19" t="s">
        <v>0</v>
      </c>
      <c r="N57" s="19"/>
      <c r="O57" s="19" t="s">
        <v>5</v>
      </c>
      <c r="P57" s="19" t="s">
        <v>1</v>
      </c>
      <c r="Q57" s="19"/>
      <c r="R57" s="20" t="s">
        <v>7</v>
      </c>
    </row>
    <row r="58" spans="2:18" x14ac:dyDescent="0.25">
      <c r="B58" s="21" t="s">
        <v>20</v>
      </c>
      <c r="C58" s="22" t="s">
        <v>2</v>
      </c>
      <c r="D58" s="22" t="s">
        <v>3</v>
      </c>
      <c r="E58" s="22"/>
      <c r="F58" s="22" t="s">
        <v>2</v>
      </c>
      <c r="G58" s="22" t="s">
        <v>3</v>
      </c>
      <c r="H58" s="22"/>
      <c r="I58" s="23" t="s">
        <v>3</v>
      </c>
      <c r="K58" s="21" t="s">
        <v>20</v>
      </c>
      <c r="L58" s="22" t="s">
        <v>2</v>
      </c>
      <c r="M58" s="22" t="s">
        <v>3</v>
      </c>
      <c r="N58" s="22"/>
      <c r="O58" s="22" t="s">
        <v>2</v>
      </c>
      <c r="P58" s="22" t="s">
        <v>3</v>
      </c>
      <c r="Q58" s="22"/>
      <c r="R58" s="23" t="s">
        <v>3</v>
      </c>
    </row>
    <row r="59" spans="2:18" x14ac:dyDescent="0.25">
      <c r="B59" s="5">
        <v>2018</v>
      </c>
      <c r="C59" s="5" vm="16">
        <v>2350.8986111111108</v>
      </c>
      <c r="D59" s="5">
        <v>10734.668012723771</v>
      </c>
      <c r="E59" s="6">
        <f t="shared" ref="E59:E76" si="8">I59*C59-C59*D59</f>
        <v>-5253477.9274067394</v>
      </c>
      <c r="F59" s="6" vm="63">
        <v>1786.0731150149581</v>
      </c>
      <c r="G59" s="6">
        <v>11679.531011582563</v>
      </c>
      <c r="H59" s="7">
        <f t="shared" ref="H59:H76" si="9">F59*G59-F59*I59</f>
        <v>5678874.8581439275</v>
      </c>
      <c r="I59" s="3">
        <v>8500</v>
      </c>
      <c r="K59" s="17">
        <v>2018</v>
      </c>
      <c r="L59" s="17" vm="31">
        <v>1095</v>
      </c>
      <c r="M59" s="17">
        <v>12652.932344838806</v>
      </c>
      <c r="N59" s="6">
        <f>R59*L59-L59*M59</f>
        <v>927539.08240150847</v>
      </c>
      <c r="O59" s="6" vm="66">
        <v>209</v>
      </c>
      <c r="P59" s="6">
        <v>14086.32207531832</v>
      </c>
      <c r="Q59" s="7">
        <f>O59*P59-O59*R59</f>
        <v>122541.31374152889</v>
      </c>
      <c r="R59" s="3">
        <v>13500</v>
      </c>
    </row>
    <row r="60" spans="2:18" x14ac:dyDescent="0.25">
      <c r="B60" s="5">
        <v>2019</v>
      </c>
      <c r="C60" s="5" vm="17">
        <v>1318.2416666666668</v>
      </c>
      <c r="D60" s="5">
        <v>11035.74848408817</v>
      </c>
      <c r="E60" s="8">
        <f t="shared" si="8"/>
        <v>-3342729.3079118617</v>
      </c>
      <c r="F60" s="8" vm="64">
        <v>1007.2973168288161</v>
      </c>
      <c r="G60" s="8">
        <v>14376.57287703033</v>
      </c>
      <c r="H60" s="9">
        <f t="shared" si="9"/>
        <v>5919456.0911816489</v>
      </c>
      <c r="I60" s="3">
        <v>8500</v>
      </c>
      <c r="K60" s="5">
        <v>2019</v>
      </c>
      <c r="L60" s="5" vm="32">
        <v>1095</v>
      </c>
      <c r="M60" s="5">
        <v>12729.25321625775</v>
      </c>
      <c r="N60" s="8">
        <f t="shared" ref="N60:N76" si="10">R60*L60-L60*M60</f>
        <v>843967.72819776461</v>
      </c>
      <c r="O60" s="8"/>
      <c r="P60" s="8"/>
      <c r="Q60" s="9">
        <f t="shared" ref="Q60:Q76" si="11">O60*P60-O60*R60</f>
        <v>0</v>
      </c>
      <c r="R60" s="3">
        <v>13500</v>
      </c>
    </row>
    <row r="61" spans="2:18" x14ac:dyDescent="0.25">
      <c r="B61" s="5">
        <v>2020</v>
      </c>
      <c r="C61" s="5" vm="18">
        <v>486.5</v>
      </c>
      <c r="D61" s="5">
        <v>12113.34960728996</v>
      </c>
      <c r="E61" s="8">
        <f t="shared" si="8"/>
        <v>-1757894.5839465652</v>
      </c>
      <c r="F61" s="8" vm="57">
        <v>902.20741907817217</v>
      </c>
      <c r="G61" s="8">
        <v>14884.409901866067</v>
      </c>
      <c r="H61" s="9">
        <f t="shared" si="9"/>
        <v>5760061.9798997119</v>
      </c>
      <c r="I61" s="3">
        <v>8500</v>
      </c>
      <c r="K61" s="5">
        <v>2020</v>
      </c>
      <c r="L61" s="5" vm="33">
        <v>446.47847222222219</v>
      </c>
      <c r="M61" s="5">
        <v>12729.25187618038</v>
      </c>
      <c r="N61" s="8">
        <f t="shared" si="10"/>
        <v>344122.44479112793</v>
      </c>
      <c r="O61" s="8"/>
      <c r="P61" s="8"/>
      <c r="Q61" s="9">
        <f t="shared" si="11"/>
        <v>0</v>
      </c>
      <c r="R61" s="3">
        <v>13500</v>
      </c>
    </row>
    <row r="62" spans="2:18" x14ac:dyDescent="0.25">
      <c r="B62" s="5">
        <v>2021</v>
      </c>
      <c r="C62" s="5" vm="19">
        <v>106.125</v>
      </c>
      <c r="D62" s="5">
        <v>13030.040047114253</v>
      </c>
      <c r="E62" s="8">
        <f t="shared" si="8"/>
        <v>-480750.5</v>
      </c>
      <c r="F62" s="8" vm="58">
        <v>877.82987214759964</v>
      </c>
      <c r="G62" s="8">
        <v>14856.562063202286</v>
      </c>
      <c r="H62" s="9">
        <f t="shared" si="9"/>
        <v>5579980.0632391451</v>
      </c>
      <c r="I62" s="3">
        <v>8500</v>
      </c>
      <c r="K62" s="5">
        <v>2021</v>
      </c>
      <c r="L62" s="5"/>
      <c r="M62" s="5"/>
      <c r="N62" s="8">
        <f t="shared" si="10"/>
        <v>0</v>
      </c>
      <c r="O62" s="8"/>
      <c r="P62" s="8"/>
      <c r="Q62" s="9">
        <f t="shared" si="11"/>
        <v>0</v>
      </c>
      <c r="R62" s="3">
        <v>13500</v>
      </c>
    </row>
    <row r="63" spans="2:18" x14ac:dyDescent="0.25">
      <c r="B63" s="5">
        <v>2022</v>
      </c>
      <c r="C63" s="5"/>
      <c r="D63" s="5"/>
      <c r="E63" s="8">
        <f t="shared" si="8"/>
        <v>0</v>
      </c>
      <c r="F63" s="8" vm="59">
        <v>656.23213972010001</v>
      </c>
      <c r="G63" s="8">
        <v>14952.376625138519</v>
      </c>
      <c r="H63" s="9">
        <f t="shared" si="9"/>
        <v>4234256.9189946074</v>
      </c>
      <c r="I63" s="3">
        <v>8500</v>
      </c>
      <c r="K63" s="5">
        <v>2022</v>
      </c>
      <c r="L63" s="5"/>
      <c r="M63" s="5"/>
      <c r="N63" s="8">
        <f t="shared" si="10"/>
        <v>0</v>
      </c>
      <c r="O63" s="8"/>
      <c r="P63" s="8"/>
      <c r="Q63" s="9">
        <f t="shared" si="11"/>
        <v>0</v>
      </c>
      <c r="R63" s="3">
        <v>13500</v>
      </c>
    </row>
    <row r="64" spans="2:18" x14ac:dyDescent="0.25">
      <c r="B64" s="5">
        <v>2023</v>
      </c>
      <c r="C64" s="5"/>
      <c r="D64" s="5"/>
      <c r="E64" s="8">
        <f t="shared" si="8"/>
        <v>0</v>
      </c>
      <c r="F64" s="8" vm="60">
        <v>234.84325083121109</v>
      </c>
      <c r="G64" s="8">
        <v>15289.323639190747</v>
      </c>
      <c r="H64" s="9">
        <f t="shared" si="9"/>
        <v>1594426.8343727435</v>
      </c>
      <c r="I64" s="3">
        <v>8500</v>
      </c>
      <c r="K64" s="5">
        <v>2023</v>
      </c>
      <c r="L64" s="5"/>
      <c r="M64" s="5"/>
      <c r="N64" s="8">
        <f t="shared" si="10"/>
        <v>0</v>
      </c>
      <c r="O64" s="8"/>
      <c r="P64" s="8"/>
      <c r="Q64" s="9">
        <f t="shared" si="11"/>
        <v>0</v>
      </c>
      <c r="R64" s="3">
        <v>13500</v>
      </c>
    </row>
    <row r="65" spans="2:18" x14ac:dyDescent="0.25">
      <c r="B65" s="5">
        <v>2024</v>
      </c>
      <c r="C65" s="5"/>
      <c r="D65" s="5"/>
      <c r="E65" s="8">
        <f t="shared" si="8"/>
        <v>0</v>
      </c>
      <c r="F65" s="8" vm="61">
        <v>150.47374242477832</v>
      </c>
      <c r="G65" s="8">
        <v>16326.928907760799</v>
      </c>
      <c r="H65" s="9">
        <f t="shared" si="9"/>
        <v>1177747.2844434502</v>
      </c>
      <c r="I65" s="3">
        <v>8500</v>
      </c>
      <c r="K65" s="5">
        <v>2024</v>
      </c>
      <c r="L65" s="5"/>
      <c r="M65" s="5"/>
      <c r="N65" s="8">
        <f t="shared" si="10"/>
        <v>0</v>
      </c>
      <c r="O65" s="8"/>
      <c r="P65" s="8"/>
      <c r="Q65" s="9">
        <f t="shared" si="11"/>
        <v>0</v>
      </c>
      <c r="R65" s="3">
        <v>13500</v>
      </c>
    </row>
    <row r="66" spans="2:18" x14ac:dyDescent="0.25">
      <c r="B66" s="5">
        <v>2025</v>
      </c>
      <c r="C66" s="5"/>
      <c r="D66" s="5"/>
      <c r="E66" s="5">
        <f t="shared" si="8"/>
        <v>0</v>
      </c>
      <c r="F66" s="8" vm="62">
        <v>150.4610089782588</v>
      </c>
      <c r="G66" s="8">
        <v>16326.928907760799</v>
      </c>
      <c r="H66" s="9">
        <f t="shared" si="9"/>
        <v>1177647.620662791</v>
      </c>
      <c r="I66" s="3">
        <v>8500</v>
      </c>
      <c r="K66" s="5">
        <v>2025</v>
      </c>
      <c r="L66" s="16"/>
      <c r="M66" s="5"/>
      <c r="N66" s="5">
        <f t="shared" si="10"/>
        <v>0</v>
      </c>
      <c r="O66" s="8"/>
      <c r="P66" s="8"/>
      <c r="Q66" s="9">
        <f t="shared" si="11"/>
        <v>0</v>
      </c>
      <c r="R66" s="3">
        <v>13500</v>
      </c>
    </row>
    <row r="67" spans="2:18" x14ac:dyDescent="0.25">
      <c r="B67" s="5">
        <v>2026</v>
      </c>
      <c r="C67" s="5"/>
      <c r="D67" s="5"/>
      <c r="E67" s="5">
        <f t="shared" si="8"/>
        <v>0</v>
      </c>
      <c r="F67" s="8"/>
      <c r="G67" s="8"/>
      <c r="H67" s="9">
        <f t="shared" si="9"/>
        <v>0</v>
      </c>
      <c r="I67" s="3">
        <v>8500</v>
      </c>
      <c r="K67" s="14">
        <v>2026</v>
      </c>
      <c r="L67" s="5"/>
      <c r="M67" s="15"/>
      <c r="N67" s="5">
        <f t="shared" si="10"/>
        <v>0</v>
      </c>
      <c r="O67" s="8"/>
      <c r="P67" s="8"/>
      <c r="Q67" s="9">
        <f t="shared" si="11"/>
        <v>0</v>
      </c>
      <c r="R67" s="3">
        <v>13500</v>
      </c>
    </row>
    <row r="68" spans="2:18" x14ac:dyDescent="0.25">
      <c r="B68" s="5">
        <v>2027</v>
      </c>
      <c r="C68" s="5"/>
      <c r="D68" s="5"/>
      <c r="E68" s="5">
        <f t="shared" si="8"/>
        <v>0</v>
      </c>
      <c r="F68" s="8"/>
      <c r="G68" s="5"/>
      <c r="H68" s="5">
        <f t="shared" si="9"/>
        <v>0</v>
      </c>
      <c r="I68" s="3">
        <v>8500</v>
      </c>
      <c r="K68" s="5">
        <v>2027</v>
      </c>
      <c r="L68" s="17"/>
      <c r="M68" s="5"/>
      <c r="N68" s="5">
        <f t="shared" si="10"/>
        <v>0</v>
      </c>
      <c r="O68" s="8"/>
      <c r="P68" s="5"/>
      <c r="Q68" s="5">
        <f t="shared" si="11"/>
        <v>0</v>
      </c>
      <c r="R68" s="3">
        <v>13500</v>
      </c>
    </row>
    <row r="69" spans="2:18" x14ac:dyDescent="0.25">
      <c r="B69" s="5">
        <v>2028</v>
      </c>
      <c r="C69" s="5"/>
      <c r="D69" s="5"/>
      <c r="E69" s="5">
        <f t="shared" si="8"/>
        <v>0</v>
      </c>
      <c r="F69" s="8"/>
      <c r="G69" s="5"/>
      <c r="H69" s="5">
        <f t="shared" si="9"/>
        <v>0</v>
      </c>
      <c r="I69" s="3">
        <v>8500</v>
      </c>
      <c r="K69" s="5">
        <v>2028</v>
      </c>
      <c r="L69" s="5"/>
      <c r="M69" s="5"/>
      <c r="N69" s="5">
        <f t="shared" si="10"/>
        <v>0</v>
      </c>
      <c r="O69" s="8"/>
      <c r="P69" s="5"/>
      <c r="Q69" s="5">
        <f t="shared" si="11"/>
        <v>0</v>
      </c>
      <c r="R69" s="3">
        <v>13500</v>
      </c>
    </row>
    <row r="70" spans="2:18" x14ac:dyDescent="0.25">
      <c r="B70" s="5">
        <v>2029</v>
      </c>
      <c r="C70" s="5"/>
      <c r="D70" s="5"/>
      <c r="E70" s="5">
        <f t="shared" si="8"/>
        <v>0</v>
      </c>
      <c r="F70" s="8"/>
      <c r="G70" s="5"/>
      <c r="H70" s="5">
        <f t="shared" si="9"/>
        <v>0</v>
      </c>
      <c r="I70" s="3">
        <v>8500</v>
      </c>
      <c r="K70" s="5">
        <v>2029</v>
      </c>
      <c r="L70" s="5"/>
      <c r="M70" s="5"/>
      <c r="N70" s="5">
        <f t="shared" si="10"/>
        <v>0</v>
      </c>
      <c r="O70" s="8"/>
      <c r="P70" s="5"/>
      <c r="Q70" s="5">
        <f t="shared" si="11"/>
        <v>0</v>
      </c>
      <c r="R70" s="3">
        <v>13500</v>
      </c>
    </row>
    <row r="71" spans="2:18" x14ac:dyDescent="0.25">
      <c r="B71" s="5">
        <v>2030</v>
      </c>
      <c r="C71" s="5"/>
      <c r="D71" s="5"/>
      <c r="E71" s="5">
        <f t="shared" si="8"/>
        <v>0</v>
      </c>
      <c r="F71" s="8"/>
      <c r="G71" s="5"/>
      <c r="H71" s="10">
        <f t="shared" si="9"/>
        <v>0</v>
      </c>
      <c r="I71" s="3">
        <v>8500</v>
      </c>
      <c r="K71" s="5">
        <v>2030</v>
      </c>
      <c r="L71" s="5"/>
      <c r="M71" s="5"/>
      <c r="N71" s="5">
        <f t="shared" si="10"/>
        <v>0</v>
      </c>
      <c r="O71" s="8"/>
      <c r="P71" s="5"/>
      <c r="Q71" s="10">
        <f t="shared" si="11"/>
        <v>0</v>
      </c>
      <c r="R71" s="3">
        <v>13500</v>
      </c>
    </row>
    <row r="72" spans="2:18" x14ac:dyDescent="0.25">
      <c r="B72" s="5">
        <v>2031</v>
      </c>
      <c r="C72" s="5"/>
      <c r="D72" s="5"/>
      <c r="E72" s="5">
        <f t="shared" si="8"/>
        <v>0</v>
      </c>
      <c r="F72" s="8"/>
      <c r="G72" s="5"/>
      <c r="H72" s="5">
        <f t="shared" si="9"/>
        <v>0</v>
      </c>
      <c r="I72" s="3">
        <v>8500</v>
      </c>
      <c r="K72" s="5">
        <v>2031</v>
      </c>
      <c r="L72" s="5"/>
      <c r="M72" s="5"/>
      <c r="N72" s="5">
        <f t="shared" si="10"/>
        <v>0</v>
      </c>
      <c r="O72" s="8"/>
      <c r="P72" s="5"/>
      <c r="Q72" s="5">
        <f t="shared" si="11"/>
        <v>0</v>
      </c>
      <c r="R72" s="3">
        <v>13500</v>
      </c>
    </row>
    <row r="73" spans="2:18" x14ac:dyDescent="0.25">
      <c r="B73" s="5">
        <v>2032</v>
      </c>
      <c r="C73" s="5"/>
      <c r="D73" s="5"/>
      <c r="E73" s="5">
        <f t="shared" si="8"/>
        <v>0</v>
      </c>
      <c r="F73" s="8"/>
      <c r="G73" s="5"/>
      <c r="H73" s="5">
        <f t="shared" si="9"/>
        <v>0</v>
      </c>
      <c r="I73" s="3">
        <v>8500</v>
      </c>
      <c r="K73" s="5">
        <v>2032</v>
      </c>
      <c r="L73" s="5"/>
      <c r="M73" s="5"/>
      <c r="N73" s="5">
        <f t="shared" si="10"/>
        <v>0</v>
      </c>
      <c r="O73" s="8"/>
      <c r="P73" s="5"/>
      <c r="Q73" s="5">
        <f t="shared" si="11"/>
        <v>0</v>
      </c>
      <c r="R73" s="3">
        <v>13500</v>
      </c>
    </row>
    <row r="74" spans="2:18" x14ac:dyDescent="0.25">
      <c r="B74" s="5">
        <v>2033</v>
      </c>
      <c r="C74" s="5"/>
      <c r="D74" s="5"/>
      <c r="E74" s="5">
        <f t="shared" si="8"/>
        <v>0</v>
      </c>
      <c r="F74" s="8"/>
      <c r="G74" s="5"/>
      <c r="H74" s="5">
        <f t="shared" si="9"/>
        <v>0</v>
      </c>
      <c r="I74" s="3">
        <v>8500</v>
      </c>
      <c r="K74" s="5">
        <v>2033</v>
      </c>
      <c r="L74" s="5"/>
      <c r="M74" s="5"/>
      <c r="N74" s="5">
        <f t="shared" si="10"/>
        <v>0</v>
      </c>
      <c r="O74" s="8"/>
      <c r="P74" s="5"/>
      <c r="Q74" s="5">
        <f t="shared" si="11"/>
        <v>0</v>
      </c>
      <c r="R74" s="3">
        <v>13500</v>
      </c>
    </row>
    <row r="75" spans="2:18" x14ac:dyDescent="0.25">
      <c r="B75" s="5">
        <v>2034</v>
      </c>
      <c r="C75" s="5"/>
      <c r="D75" s="5"/>
      <c r="E75" s="5">
        <f t="shared" si="8"/>
        <v>0</v>
      </c>
      <c r="F75" s="8"/>
      <c r="G75" s="5"/>
      <c r="H75" s="5">
        <f t="shared" si="9"/>
        <v>0</v>
      </c>
      <c r="I75" s="3">
        <v>8500</v>
      </c>
      <c r="K75" s="5">
        <v>2034</v>
      </c>
      <c r="L75" s="5"/>
      <c r="M75" s="5"/>
      <c r="N75" s="5">
        <f t="shared" si="10"/>
        <v>0</v>
      </c>
      <c r="O75" s="8"/>
      <c r="P75" s="5"/>
      <c r="Q75" s="5">
        <f t="shared" si="11"/>
        <v>0</v>
      </c>
      <c r="R75" s="3">
        <v>13500</v>
      </c>
    </row>
    <row r="76" spans="2:18" x14ac:dyDescent="0.25">
      <c r="B76" s="5">
        <v>2035</v>
      </c>
      <c r="C76" s="5"/>
      <c r="D76" s="5"/>
      <c r="E76" s="5">
        <f t="shared" si="8"/>
        <v>0</v>
      </c>
      <c r="F76" s="8"/>
      <c r="G76" s="5"/>
      <c r="H76" s="5">
        <f t="shared" si="9"/>
        <v>0</v>
      </c>
      <c r="I76" s="3">
        <v>8500</v>
      </c>
      <c r="K76" s="5">
        <v>2035</v>
      </c>
      <c r="L76" s="5"/>
      <c r="M76" s="5"/>
      <c r="N76" s="5">
        <f t="shared" si="10"/>
        <v>0</v>
      </c>
      <c r="O76" s="8"/>
      <c r="P76" s="5"/>
      <c r="Q76" s="5">
        <f t="shared" si="11"/>
        <v>0</v>
      </c>
      <c r="R76" s="3">
        <v>13500</v>
      </c>
    </row>
  </sheetData>
  <mergeCells count="10">
    <mergeCell ref="G4:I4"/>
    <mergeCell ref="G5:I5"/>
    <mergeCell ref="G6:I6"/>
    <mergeCell ref="G7:I7"/>
    <mergeCell ref="G8:I8"/>
    <mergeCell ref="P4:R4"/>
    <mergeCell ref="P5:R5"/>
    <mergeCell ref="P6:R6"/>
    <mergeCell ref="P7:R7"/>
    <mergeCell ref="P8:R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2B867D094962143AD481AD37CF32394" ma:contentTypeVersion="12" ma:contentTypeDescription="Opret et nyt dokument." ma:contentTypeScope="" ma:versionID="80cbcb02792e6fba754e34077f84edc8">
  <xsd:schema xmlns:xsd="http://www.w3.org/2001/XMLSchema" xmlns:xs="http://www.w3.org/2001/XMLSchema" xmlns:p="http://schemas.microsoft.com/office/2006/metadata/properties" xmlns:ns2="47b4e39d-6ad2-4550-8765-29da772c6ac0" xmlns:ns3="a1d01376-6fe5-41cc-9df1-0d9fb9038ffb" targetNamespace="http://schemas.microsoft.com/office/2006/metadata/properties" ma:root="true" ma:fieldsID="b789bc748b26795f872b1af9738a1e30" ns2:_="" ns3:_="">
    <xsd:import namespace="47b4e39d-6ad2-4550-8765-29da772c6ac0"/>
    <xsd:import namespace="a1d01376-6fe5-41cc-9df1-0d9fb9038f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4e39d-6ad2-4550-8765-29da772c6a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d01376-6fe5-41cc-9df1-0d9fb9038ffb"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775DF9-C56C-4FB8-AE4B-7AAFA8EFE436}"/>
</file>

<file path=customXml/itemProps2.xml><?xml version="1.0" encoding="utf-8"?>
<ds:datastoreItem xmlns:ds="http://schemas.openxmlformats.org/officeDocument/2006/customXml" ds:itemID="{1ECD01FB-D7C6-47D5-8B22-44FC12D24C7C}">
  <ds:schemaRefs>
    <ds:schemaRef ds:uri="http://schemas.microsoft.com/sharepoint/v3/contenttype/forms"/>
  </ds:schemaRefs>
</ds:datastoreItem>
</file>

<file path=customXml/itemProps3.xml><?xml version="1.0" encoding="utf-8"?>
<ds:datastoreItem xmlns:ds="http://schemas.openxmlformats.org/officeDocument/2006/customXml" ds:itemID="{31128C76-7972-40FE-9921-95E0CF07EC5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Valuation of TC Cover</vt:lpstr>
      <vt:lpstr>Discount</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Aarup</dc:creator>
  <cp:lastModifiedBy>Jonas</cp:lastModifiedBy>
  <cp:lastPrinted>2018-08-10T12:00:00Z</cp:lastPrinted>
  <dcterms:created xsi:type="dcterms:W3CDTF">2017-11-21T11:51:39Z</dcterms:created>
  <dcterms:modified xsi:type="dcterms:W3CDTF">2021-01-12T10:46:45Z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0x01010022B867D094962143AD481AD37CF32394</vt:lpwstr>
  </property>
</Properties>
</file>